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E36CBFFE-0E40-47A9-AFB4-2178AC241500}" xr6:coauthVersionLast="45" xr6:coauthVersionMax="45" xr10:uidLastSave="{00000000-0000-0000-0000-000000000000}"/>
  <bookViews>
    <workbookView xWindow="-120" yWindow="-120" windowWidth="20730" windowHeight="11160" firstSheet="1" activeTab="4" xr2:uid="{00000000-000D-0000-FFFF-FFFF00000000}"/>
  </bookViews>
  <sheets>
    <sheet name="MONTHENTRY" sheetId="8" state="hidden" r:id="rId1"/>
    <sheet name="Sum &amp; FG" sheetId="4" r:id="rId2"/>
    <sheet name="SG Details" sheetId="1" r:id="rId3"/>
    <sheet name="LGC Details" sheetId="2" r:id="rId4"/>
    <sheet name="SUM SUM" sheetId="18" r:id="rId5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Details'!$A$1:$P$55</definedName>
    <definedName name="_xlnm.Print_Area" localSheetId="4">'SUM SUM'!$A$1:$H$45</definedName>
    <definedName name="_xlnm.Print_Titles" localSheetId="3">'LGC Details'!$1:$7</definedName>
  </definedNames>
  <calcPr calcId="181029"/>
</workbook>
</file>

<file path=xl/calcChain.xml><?xml version="1.0" encoding="utf-8"?>
<calcChain xmlns="http://schemas.openxmlformats.org/spreadsheetml/2006/main">
  <c r="Q413" i="2" l="1"/>
  <c r="Q411" i="2"/>
  <c r="Q27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G228" i="2"/>
  <c r="F242" i="2" l="1"/>
  <c r="C29" i="4" l="1"/>
  <c r="P27" i="2" l="1"/>
  <c r="N27" i="2"/>
  <c r="O412" i="2"/>
  <c r="P412" i="2"/>
  <c r="N412" i="2"/>
  <c r="O405" i="2"/>
  <c r="P405" i="2"/>
  <c r="N405" i="2"/>
  <c r="O390" i="2"/>
  <c r="P390" i="2"/>
  <c r="N390" i="2"/>
  <c r="O372" i="2"/>
  <c r="P372" i="2"/>
  <c r="N372" i="2"/>
  <c r="O355" i="2"/>
  <c r="P355" i="2"/>
  <c r="N355" i="2"/>
  <c r="O331" i="2"/>
  <c r="P331" i="2"/>
  <c r="N331" i="2"/>
  <c r="O307" i="2"/>
  <c r="P307" i="2"/>
  <c r="N307" i="2"/>
  <c r="O289" i="2"/>
  <c r="P289" i="2"/>
  <c r="N289" i="2"/>
  <c r="O255" i="2"/>
  <c r="P255" i="2"/>
  <c r="N255" i="2"/>
  <c r="O224" i="2"/>
  <c r="P224" i="2"/>
  <c r="N224" i="2"/>
  <c r="O205" i="2"/>
  <c r="P205" i="2"/>
  <c r="N205" i="2"/>
  <c r="O184" i="2"/>
  <c r="P184" i="2"/>
  <c r="N184" i="2"/>
  <c r="O158" i="2"/>
  <c r="P158" i="2"/>
  <c r="N158" i="2"/>
  <c r="O144" i="2"/>
  <c r="P144" i="2"/>
  <c r="N144" i="2"/>
  <c r="O123" i="2"/>
  <c r="P123" i="2"/>
  <c r="N123" i="2"/>
  <c r="O106" i="2"/>
  <c r="P106" i="2"/>
  <c r="N106" i="2"/>
  <c r="O84" i="2"/>
  <c r="P84" i="2"/>
  <c r="N84" i="2"/>
  <c r="O62" i="2"/>
  <c r="P62" i="2"/>
  <c r="N62" i="2"/>
  <c r="G388" i="2" l="1"/>
  <c r="F388" i="2"/>
  <c r="E388" i="2"/>
  <c r="G364" i="2"/>
  <c r="E364" i="2"/>
  <c r="G336" i="2"/>
  <c r="E336" i="2"/>
  <c r="G308" i="2"/>
  <c r="F308" i="2"/>
  <c r="E308" i="2"/>
  <c r="G296" i="2"/>
  <c r="E296" i="2"/>
  <c r="G278" i="2"/>
  <c r="E278" i="2"/>
  <c r="G242" i="2"/>
  <c r="G261" i="2"/>
  <c r="E261" i="2"/>
  <c r="E242" i="2"/>
  <c r="E228" i="2"/>
  <c r="F202" i="2"/>
  <c r="G202" i="2"/>
  <c r="E202" i="2"/>
  <c r="G183" i="2"/>
  <c r="F183" i="2"/>
  <c r="E183" i="2"/>
  <c r="G155" i="2"/>
  <c r="F155" i="2"/>
  <c r="E155" i="2"/>
  <c r="G131" i="2"/>
  <c r="F131" i="2"/>
  <c r="E131" i="2"/>
  <c r="G122" i="2"/>
  <c r="F122" i="2"/>
  <c r="E122" i="2"/>
  <c r="G101" i="2"/>
  <c r="F101" i="2"/>
  <c r="E101" i="2"/>
  <c r="F79" i="2"/>
  <c r="G79" i="2"/>
  <c r="E79" i="2"/>
  <c r="G47" i="2"/>
  <c r="F47" i="2"/>
  <c r="E47" i="2"/>
  <c r="H242" i="2" l="1"/>
  <c r="G25" i="2"/>
  <c r="F25" i="2"/>
  <c r="E25" i="2"/>
  <c r="Q410" i="2"/>
  <c r="Q409" i="2"/>
  <c r="Q408" i="2"/>
  <c r="Q407" i="2"/>
  <c r="Q406" i="2"/>
  <c r="Q404" i="2"/>
  <c r="Q403" i="2"/>
  <c r="Q402" i="2"/>
  <c r="Q401" i="2"/>
  <c r="Q400" i="2"/>
  <c r="Q399" i="2"/>
  <c r="Q398" i="2"/>
  <c r="Q397" i="2"/>
  <c r="Q396" i="2"/>
  <c r="Q395" i="2"/>
  <c r="Q394" i="2"/>
  <c r="Q393" i="2"/>
  <c r="Q392" i="2"/>
  <c r="Q391" i="2"/>
  <c r="Q389" i="2"/>
  <c r="Q388" i="2"/>
  <c r="Q387" i="2"/>
  <c r="Q386" i="2"/>
  <c r="Q385" i="2"/>
  <c r="Q384" i="2"/>
  <c r="Q383" i="2"/>
  <c r="Q382" i="2"/>
  <c r="Q381" i="2"/>
  <c r="Q380" i="2"/>
  <c r="Q379" i="2"/>
  <c r="Q378" i="2"/>
  <c r="Q377" i="2"/>
  <c r="Q376" i="2"/>
  <c r="Q375" i="2"/>
  <c r="Q374" i="2"/>
  <c r="Q373" i="2"/>
  <c r="Q371" i="2"/>
  <c r="Q370" i="2"/>
  <c r="Q369" i="2"/>
  <c r="Q368" i="2"/>
  <c r="Q367" i="2"/>
  <c r="Q366" i="2"/>
  <c r="Q365" i="2"/>
  <c r="Q364" i="2"/>
  <c r="Q363" i="2"/>
  <c r="Q362" i="2"/>
  <c r="Q361" i="2"/>
  <c r="Q360" i="2"/>
  <c r="Q359" i="2"/>
  <c r="Q358" i="2"/>
  <c r="Q357" i="2"/>
  <c r="Q356" i="2"/>
  <c r="Q354" i="2"/>
  <c r="Q353" i="2"/>
  <c r="Q352" i="2"/>
  <c r="Q351" i="2"/>
  <c r="Q350" i="2"/>
  <c r="Q349" i="2"/>
  <c r="Q348" i="2"/>
  <c r="Q347" i="2"/>
  <c r="Q346" i="2"/>
  <c r="Q345" i="2"/>
  <c r="Q344" i="2"/>
  <c r="Q343" i="2"/>
  <c r="Q342" i="2"/>
  <c r="Q341" i="2"/>
  <c r="Q340" i="2"/>
  <c r="Q339" i="2"/>
  <c r="Q338" i="2"/>
  <c r="Q337" i="2"/>
  <c r="Q336" i="2"/>
  <c r="Q335" i="2"/>
  <c r="Q334" i="2"/>
  <c r="Q333" i="2"/>
  <c r="Q332" i="2"/>
  <c r="Q330" i="2"/>
  <c r="Q329" i="2"/>
  <c r="Q328" i="2"/>
  <c r="Q327" i="2"/>
  <c r="Q326" i="2"/>
  <c r="Q325" i="2"/>
  <c r="Q324" i="2"/>
  <c r="Q323" i="2"/>
  <c r="Q322" i="2"/>
  <c r="Q321" i="2"/>
  <c r="Q320" i="2"/>
  <c r="Q319" i="2"/>
  <c r="Q318" i="2"/>
  <c r="Q317" i="2"/>
  <c r="Q316" i="2"/>
  <c r="Q315" i="2"/>
  <c r="Q314" i="2"/>
  <c r="Q313" i="2"/>
  <c r="Q312" i="2"/>
  <c r="Q311" i="2"/>
  <c r="Q310" i="2"/>
  <c r="Q309" i="2"/>
  <c r="Q308" i="2"/>
  <c r="Q306" i="2"/>
  <c r="Q305" i="2"/>
  <c r="Q304" i="2"/>
  <c r="Q303" i="2"/>
  <c r="Q302" i="2"/>
  <c r="Q301" i="2"/>
  <c r="Q300" i="2"/>
  <c r="Q299" i="2"/>
  <c r="Q298" i="2"/>
  <c r="Q297" i="2"/>
  <c r="Q296" i="2"/>
  <c r="Q295" i="2"/>
  <c r="Q294" i="2"/>
  <c r="Q293" i="2"/>
  <c r="Q292" i="2"/>
  <c r="Q291" i="2"/>
  <c r="Q290" i="2"/>
  <c r="Q288" i="2"/>
  <c r="Q287" i="2"/>
  <c r="Q286" i="2"/>
  <c r="Q285" i="2"/>
  <c r="Q284" i="2"/>
  <c r="Q283" i="2"/>
  <c r="Q282" i="2"/>
  <c r="Q281" i="2"/>
  <c r="Q280" i="2"/>
  <c r="Q279" i="2"/>
  <c r="Q278" i="2"/>
  <c r="Q277" i="2"/>
  <c r="Q276" i="2"/>
  <c r="Q275" i="2"/>
  <c r="Q274" i="2"/>
  <c r="Q273" i="2"/>
  <c r="Q272" i="2"/>
  <c r="Q271" i="2"/>
  <c r="Q270" i="2"/>
  <c r="Q269" i="2"/>
  <c r="Q268" i="2"/>
  <c r="Q267" i="2"/>
  <c r="Q266" i="2"/>
  <c r="Q265" i="2"/>
  <c r="Q264" i="2"/>
  <c r="Q263" i="2"/>
  <c r="Q262" i="2"/>
  <c r="Q261" i="2"/>
  <c r="Q260" i="2"/>
  <c r="Q259" i="2"/>
  <c r="Q258" i="2"/>
  <c r="Q257" i="2"/>
  <c r="Q256" i="2"/>
  <c r="Q254" i="2"/>
  <c r="Q253" i="2"/>
  <c r="Q252" i="2"/>
  <c r="Q251" i="2"/>
  <c r="Q250" i="2"/>
  <c r="Q249" i="2"/>
  <c r="Q248" i="2"/>
  <c r="Q247" i="2"/>
  <c r="Q246" i="2"/>
  <c r="Q245" i="2"/>
  <c r="Q244" i="2"/>
  <c r="Q243" i="2"/>
  <c r="Q242" i="2"/>
  <c r="Q241" i="2"/>
  <c r="Q240" i="2"/>
  <c r="Q239" i="2"/>
  <c r="Q238" i="2"/>
  <c r="Q237" i="2"/>
  <c r="Q236" i="2"/>
  <c r="Q235" i="2"/>
  <c r="Q234" i="2"/>
  <c r="Q233" i="2"/>
  <c r="Q232" i="2"/>
  <c r="Q231" i="2"/>
  <c r="Q230" i="2"/>
  <c r="Q229" i="2"/>
  <c r="Q228" i="2"/>
  <c r="Q227" i="2"/>
  <c r="Q226" i="2"/>
  <c r="Q225" i="2"/>
  <c r="Q223" i="2"/>
  <c r="Q222" i="2"/>
  <c r="Q221" i="2"/>
  <c r="Q220" i="2"/>
  <c r="Q219" i="2"/>
  <c r="Q218" i="2"/>
  <c r="Q217" i="2"/>
  <c r="Q216" i="2"/>
  <c r="Q215" i="2"/>
  <c r="Q214" i="2"/>
  <c r="Q213" i="2"/>
  <c r="Q212" i="2"/>
  <c r="Q211" i="2"/>
  <c r="Q210" i="2"/>
  <c r="Q209" i="2"/>
  <c r="Q208" i="2"/>
  <c r="Q207" i="2"/>
  <c r="Q206" i="2"/>
  <c r="Q204" i="2"/>
  <c r="Q203" i="2"/>
  <c r="Q202" i="2"/>
  <c r="Q201" i="2"/>
  <c r="Q200" i="2"/>
  <c r="Q199" i="2"/>
  <c r="Q198" i="2"/>
  <c r="Q197" i="2"/>
  <c r="Q196" i="2"/>
  <c r="Q195" i="2"/>
  <c r="Q194" i="2"/>
  <c r="Q193" i="2"/>
  <c r="Q192" i="2"/>
  <c r="Q191" i="2"/>
  <c r="Q190" i="2"/>
  <c r="Q189" i="2"/>
  <c r="Q188" i="2"/>
  <c r="Q187" i="2"/>
  <c r="Q186" i="2"/>
  <c r="Q185" i="2"/>
  <c r="Q183" i="2"/>
  <c r="Q182" i="2"/>
  <c r="Q181" i="2"/>
  <c r="Q180" i="2"/>
  <c r="Q179" i="2"/>
  <c r="Q178" i="2"/>
  <c r="Q177" i="2"/>
  <c r="Q176" i="2"/>
  <c r="Q175" i="2"/>
  <c r="Q174" i="2"/>
  <c r="Q173" i="2"/>
  <c r="Q172" i="2"/>
  <c r="Q171" i="2"/>
  <c r="Q170" i="2"/>
  <c r="Q169" i="2"/>
  <c r="Q168" i="2"/>
  <c r="Q167" i="2"/>
  <c r="Q166" i="2"/>
  <c r="Q165" i="2"/>
  <c r="Q164" i="2"/>
  <c r="Q163" i="2"/>
  <c r="Q162" i="2"/>
  <c r="Q161" i="2"/>
  <c r="Q160" i="2"/>
  <c r="Q159" i="2"/>
  <c r="Q157" i="2"/>
  <c r="Q156" i="2"/>
  <c r="Q155" i="2"/>
  <c r="Q154" i="2"/>
  <c r="Q153" i="2"/>
  <c r="Q152" i="2"/>
  <c r="Q151" i="2"/>
  <c r="Q150" i="2"/>
  <c r="Q149" i="2"/>
  <c r="Q148" i="2"/>
  <c r="Q147" i="2"/>
  <c r="Q146" i="2"/>
  <c r="Q145" i="2"/>
  <c r="Q143" i="2"/>
  <c r="Q142" i="2"/>
  <c r="Q141" i="2"/>
  <c r="Q140" i="2"/>
  <c r="Q139" i="2"/>
  <c r="Q138" i="2"/>
  <c r="Q137" i="2"/>
  <c r="Q136" i="2"/>
  <c r="Q135" i="2"/>
  <c r="Q134" i="2"/>
  <c r="Q133" i="2"/>
  <c r="Q132" i="2"/>
  <c r="Q131" i="2"/>
  <c r="Q130" i="2"/>
  <c r="Q129" i="2"/>
  <c r="Q128" i="2"/>
  <c r="Q127" i="2"/>
  <c r="Q126" i="2"/>
  <c r="Q125" i="2"/>
  <c r="Q124" i="2"/>
  <c r="Q122" i="2"/>
  <c r="Q121" i="2"/>
  <c r="Q120" i="2"/>
  <c r="Q119" i="2"/>
  <c r="Q118" i="2"/>
  <c r="Q117" i="2"/>
  <c r="Q116" i="2"/>
  <c r="Q115" i="2"/>
  <c r="Q114" i="2"/>
  <c r="Q113" i="2"/>
  <c r="Q112" i="2"/>
  <c r="Q111" i="2"/>
  <c r="Q110" i="2"/>
  <c r="Q109" i="2"/>
  <c r="Q108" i="2"/>
  <c r="Q107" i="2"/>
  <c r="Q105" i="2"/>
  <c r="Q104" i="2"/>
  <c r="Q103" i="2"/>
  <c r="Q102" i="2"/>
  <c r="Q101" i="2"/>
  <c r="Q100" i="2"/>
  <c r="Q99" i="2"/>
  <c r="Q98" i="2"/>
  <c r="Q97" i="2"/>
  <c r="Q96" i="2"/>
  <c r="Q95" i="2"/>
  <c r="Q94" i="2"/>
  <c r="Q93" i="2"/>
  <c r="Q92" i="2"/>
  <c r="Q91" i="2"/>
  <c r="Q90" i="2"/>
  <c r="Q89" i="2"/>
  <c r="Q88" i="2"/>
  <c r="Q87" i="2"/>
  <c r="Q86" i="2"/>
  <c r="Q85" i="2"/>
  <c r="Q83" i="2"/>
  <c r="Q82" i="2"/>
  <c r="Q81" i="2"/>
  <c r="Q80" i="2"/>
  <c r="Q79" i="2"/>
  <c r="Q78" i="2"/>
  <c r="Q77" i="2"/>
  <c r="Q76" i="2"/>
  <c r="Q75" i="2"/>
  <c r="Q74" i="2"/>
  <c r="Q73" i="2"/>
  <c r="Q72" i="2"/>
  <c r="Q71" i="2"/>
  <c r="Q70" i="2"/>
  <c r="Q69" i="2"/>
  <c r="Q68" i="2"/>
  <c r="Q67" i="2"/>
  <c r="Q66" i="2"/>
  <c r="Q65" i="2"/>
  <c r="Q64" i="2"/>
  <c r="Q63" i="2"/>
  <c r="Q61" i="2"/>
  <c r="Q60" i="2"/>
  <c r="Q59" i="2"/>
  <c r="Q58" i="2"/>
  <c r="Q57" i="2"/>
  <c r="Q56" i="2"/>
  <c r="Q55" i="2"/>
  <c r="Q54" i="2"/>
  <c r="Q53" i="2"/>
  <c r="Q52" i="2"/>
  <c r="Q51" i="2"/>
  <c r="Q50" i="2"/>
  <c r="Q49" i="2"/>
  <c r="Q48" i="2"/>
  <c r="Q47" i="2"/>
  <c r="Q46" i="2"/>
  <c r="Q45" i="2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Q8" i="2"/>
  <c r="H413" i="2"/>
  <c r="H412" i="2"/>
  <c r="H411" i="2"/>
  <c r="H410" i="2"/>
  <c r="H409" i="2"/>
  <c r="H408" i="2"/>
  <c r="H407" i="2"/>
  <c r="H406" i="2"/>
  <c r="H405" i="2"/>
  <c r="H404" i="2"/>
  <c r="H403" i="2"/>
  <c r="H402" i="2"/>
  <c r="H401" i="2"/>
  <c r="H400" i="2"/>
  <c r="H399" i="2"/>
  <c r="H398" i="2"/>
  <c r="H397" i="2"/>
  <c r="H396" i="2"/>
  <c r="H395" i="2"/>
  <c r="H394" i="2"/>
  <c r="H393" i="2"/>
  <c r="H392" i="2"/>
  <c r="H391" i="2"/>
  <c r="H390" i="2"/>
  <c r="H389" i="2"/>
  <c r="H387" i="2"/>
  <c r="H386" i="2"/>
  <c r="H385" i="2"/>
  <c r="H384" i="2"/>
  <c r="H383" i="2"/>
  <c r="H382" i="2"/>
  <c r="H381" i="2"/>
  <c r="H380" i="2"/>
  <c r="H379" i="2"/>
  <c r="H378" i="2"/>
  <c r="H377" i="2"/>
  <c r="H376" i="2"/>
  <c r="H375" i="2"/>
  <c r="H374" i="2"/>
  <c r="H373" i="2"/>
  <c r="H372" i="2"/>
  <c r="H371" i="2"/>
  <c r="H370" i="2"/>
  <c r="H369" i="2"/>
  <c r="H368" i="2"/>
  <c r="H367" i="2"/>
  <c r="H366" i="2"/>
  <c r="H365" i="2"/>
  <c r="H364" i="2"/>
  <c r="H363" i="2"/>
  <c r="H362" i="2"/>
  <c r="H361" i="2"/>
  <c r="H360" i="2"/>
  <c r="H359" i="2"/>
  <c r="H358" i="2"/>
  <c r="H357" i="2"/>
  <c r="H356" i="2"/>
  <c r="H355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94" i="2"/>
  <c r="H293" i="2"/>
  <c r="H292" i="2"/>
  <c r="H291" i="2"/>
  <c r="H290" i="2"/>
  <c r="H289" i="2"/>
  <c r="H288" i="2"/>
  <c r="H287" i="2"/>
  <c r="H286" i="2"/>
  <c r="H285" i="2"/>
  <c r="H284" i="2"/>
  <c r="H283" i="2"/>
  <c r="H282" i="2"/>
  <c r="H281" i="2"/>
  <c r="H280" i="2"/>
  <c r="H279" i="2"/>
  <c r="H278" i="2"/>
  <c r="H277" i="2"/>
  <c r="H276" i="2"/>
  <c r="H275" i="2"/>
  <c r="H274" i="2"/>
  <c r="H273" i="2"/>
  <c r="H272" i="2"/>
  <c r="H271" i="2"/>
  <c r="H270" i="2"/>
  <c r="H269" i="2"/>
  <c r="H268" i="2"/>
  <c r="H267" i="2"/>
  <c r="H266" i="2"/>
  <c r="H265" i="2"/>
  <c r="H264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21" i="2"/>
  <c r="H220" i="2"/>
  <c r="H219" i="2"/>
  <c r="H218" i="2"/>
  <c r="H217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0" i="2"/>
  <c r="H129" i="2"/>
  <c r="H128" i="2"/>
  <c r="H127" i="2"/>
  <c r="H126" i="2"/>
  <c r="H125" i="2"/>
  <c r="H124" i="2"/>
  <c r="H123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25" i="2" s="1"/>
  <c r="G7" i="18"/>
  <c r="E17" i="18"/>
  <c r="G43" i="18"/>
  <c r="G42" i="18"/>
  <c r="G41" i="18"/>
  <c r="G40" i="18"/>
  <c r="G39" i="18"/>
  <c r="G38" i="18"/>
  <c r="G37" i="18"/>
  <c r="G36" i="18"/>
  <c r="G35" i="18"/>
  <c r="G34" i="18"/>
  <c r="G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/>
  <c r="G19" i="18"/>
  <c r="G18" i="18"/>
  <c r="G17" i="18"/>
  <c r="G16" i="18"/>
  <c r="G15" i="18"/>
  <c r="G14" i="18"/>
  <c r="G13" i="18"/>
  <c r="G12" i="18"/>
  <c r="G11" i="18"/>
  <c r="G10" i="18"/>
  <c r="G9" i="18"/>
  <c r="G8" i="18"/>
  <c r="F44" i="18"/>
  <c r="D44" i="18"/>
  <c r="E44" i="18"/>
  <c r="N45" i="1"/>
  <c r="N42" i="1"/>
  <c r="N41" i="1"/>
  <c r="N38" i="1"/>
  <c r="N37" i="1"/>
  <c r="N34" i="1"/>
  <c r="N33" i="1"/>
  <c r="N30" i="1"/>
  <c r="N29" i="1"/>
  <c r="N26" i="1"/>
  <c r="N25" i="1"/>
  <c r="N22" i="1"/>
  <c r="N21" i="1"/>
  <c r="N18" i="1"/>
  <c r="N17" i="1"/>
  <c r="N14" i="1"/>
  <c r="N13" i="1"/>
  <c r="N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10" i="1"/>
  <c r="K48" i="1"/>
  <c r="J47" i="1"/>
  <c r="O47" i="1" s="1"/>
  <c r="J46" i="1"/>
  <c r="O46" i="1" s="1"/>
  <c r="J43" i="1"/>
  <c r="O43" i="1" s="1"/>
  <c r="J42" i="1"/>
  <c r="O42" i="1" s="1"/>
  <c r="J39" i="1"/>
  <c r="O39" i="1" s="1"/>
  <c r="J38" i="1"/>
  <c r="O38" i="1" s="1"/>
  <c r="J35" i="1"/>
  <c r="O35" i="1" s="1"/>
  <c r="J34" i="1"/>
  <c r="O34" i="1" s="1"/>
  <c r="J31" i="1"/>
  <c r="O31" i="1" s="1"/>
  <c r="J30" i="1"/>
  <c r="O30" i="1" s="1"/>
  <c r="J27" i="1"/>
  <c r="O27" i="1" s="1"/>
  <c r="J26" i="1"/>
  <c r="O26" i="1" s="1"/>
  <c r="J23" i="1"/>
  <c r="O23" i="1" s="1"/>
  <c r="J22" i="1"/>
  <c r="O22" i="1" s="1"/>
  <c r="J19" i="1"/>
  <c r="O19" i="1" s="1"/>
  <c r="J18" i="1"/>
  <c r="O18" i="1" s="1"/>
  <c r="J15" i="1"/>
  <c r="O15" i="1" s="1"/>
  <c r="J14" i="1"/>
  <c r="O14" i="1" s="1"/>
  <c r="J11" i="1"/>
  <c r="O11" i="1" s="1"/>
  <c r="J10" i="1"/>
  <c r="O10" i="1" s="1"/>
  <c r="F47" i="1"/>
  <c r="N47" i="1" s="1"/>
  <c r="F46" i="1"/>
  <c r="N46" i="1" s="1"/>
  <c r="F45" i="1"/>
  <c r="J45" i="1" s="1"/>
  <c r="O45" i="1" s="1"/>
  <c r="F44" i="1"/>
  <c r="N44" i="1" s="1"/>
  <c r="F43" i="1"/>
  <c r="N43" i="1" s="1"/>
  <c r="F42" i="1"/>
  <c r="F41" i="1"/>
  <c r="J41" i="1" s="1"/>
  <c r="O41" i="1" s="1"/>
  <c r="F40" i="1"/>
  <c r="N40" i="1" s="1"/>
  <c r="F39" i="1"/>
  <c r="N39" i="1" s="1"/>
  <c r="F38" i="1"/>
  <c r="F37" i="1"/>
  <c r="J37" i="1" s="1"/>
  <c r="O37" i="1" s="1"/>
  <c r="F36" i="1"/>
  <c r="N36" i="1" s="1"/>
  <c r="F35" i="1"/>
  <c r="N35" i="1" s="1"/>
  <c r="F34" i="1"/>
  <c r="F33" i="1"/>
  <c r="J33" i="1" s="1"/>
  <c r="O33" i="1" s="1"/>
  <c r="F32" i="1"/>
  <c r="N32" i="1" s="1"/>
  <c r="F31" i="1"/>
  <c r="N31" i="1" s="1"/>
  <c r="F30" i="1"/>
  <c r="F29" i="1"/>
  <c r="J29" i="1" s="1"/>
  <c r="O29" i="1" s="1"/>
  <c r="F28" i="1"/>
  <c r="N28" i="1" s="1"/>
  <c r="F27" i="1"/>
  <c r="N27" i="1" s="1"/>
  <c r="F26" i="1"/>
  <c r="F25" i="1"/>
  <c r="J25" i="1" s="1"/>
  <c r="O25" i="1" s="1"/>
  <c r="F24" i="1"/>
  <c r="N24" i="1" s="1"/>
  <c r="F23" i="1"/>
  <c r="N23" i="1" s="1"/>
  <c r="F22" i="1"/>
  <c r="F21" i="1"/>
  <c r="J21" i="1" s="1"/>
  <c r="O21" i="1" s="1"/>
  <c r="F20" i="1"/>
  <c r="N20" i="1" s="1"/>
  <c r="F19" i="1"/>
  <c r="N19" i="1" s="1"/>
  <c r="F18" i="1"/>
  <c r="F17" i="1"/>
  <c r="J17" i="1" s="1"/>
  <c r="O17" i="1" s="1"/>
  <c r="F16" i="1"/>
  <c r="N16" i="1" s="1"/>
  <c r="F15" i="1"/>
  <c r="N15" i="1" s="1"/>
  <c r="F14" i="1"/>
  <c r="F13" i="1"/>
  <c r="J13" i="1" s="1"/>
  <c r="O13" i="1" s="1"/>
  <c r="F12" i="1"/>
  <c r="N12" i="1" s="1"/>
  <c r="F11" i="1"/>
  <c r="N11" i="1" s="1"/>
  <c r="F10" i="1"/>
  <c r="E48" i="1"/>
  <c r="G48" i="1"/>
  <c r="H48" i="1"/>
  <c r="I48" i="1"/>
  <c r="L48" i="1"/>
  <c r="D48" i="1"/>
  <c r="E25" i="4"/>
  <c r="G25" i="4" s="1"/>
  <c r="E26" i="4"/>
  <c r="E29" i="4" s="1"/>
  <c r="E27" i="4"/>
  <c r="G27" i="4" s="1"/>
  <c r="E28" i="4"/>
  <c r="G28" i="4" s="1"/>
  <c r="E24" i="4"/>
  <c r="G24" i="4" s="1"/>
  <c r="D29" i="4"/>
  <c r="F29" i="4"/>
  <c r="Q355" i="2" l="1"/>
  <c r="Q405" i="2"/>
  <c r="J12" i="1"/>
  <c r="J16" i="1"/>
  <c r="O16" i="1" s="1"/>
  <c r="J20" i="1"/>
  <c r="O20" i="1" s="1"/>
  <c r="J24" i="1"/>
  <c r="O24" i="1" s="1"/>
  <c r="J28" i="1"/>
  <c r="O28" i="1" s="1"/>
  <c r="J32" i="1"/>
  <c r="O32" i="1" s="1"/>
  <c r="J36" i="1"/>
  <c r="O36" i="1" s="1"/>
  <c r="J40" i="1"/>
  <c r="O40" i="1" s="1"/>
  <c r="J44" i="1"/>
  <c r="O44" i="1" s="1"/>
  <c r="F48" i="1"/>
  <c r="H47" i="2"/>
  <c r="M48" i="1"/>
  <c r="H122" i="2"/>
  <c r="Q123" i="2"/>
  <c r="Q144" i="2"/>
  <c r="Q255" i="2"/>
  <c r="Q331" i="2"/>
  <c r="H388" i="2"/>
  <c r="Q184" i="2"/>
  <c r="Q205" i="2"/>
  <c r="Q307" i="2"/>
  <c r="H101" i="2"/>
  <c r="H183" i="2"/>
  <c r="Q106" i="2"/>
  <c r="H79" i="2"/>
  <c r="H131" i="2"/>
  <c r="H155" i="2"/>
  <c r="Q62" i="2"/>
  <c r="Q158" i="2"/>
  <c r="Q412" i="2"/>
  <c r="H202" i="2"/>
  <c r="Q84" i="2"/>
  <c r="Q224" i="2"/>
  <c r="Q289" i="2"/>
  <c r="Q372" i="2"/>
  <c r="Q390" i="2"/>
  <c r="G26" i="4"/>
  <c r="G29" i="4" s="1"/>
  <c r="G44" i="18"/>
  <c r="O12" i="1" l="1"/>
  <c r="J48" i="1"/>
  <c r="E15" i="4"/>
  <c r="E14" i="4"/>
  <c r="E13" i="4"/>
  <c r="E12" i="4"/>
  <c r="E11" i="4"/>
  <c r="E10" i="4"/>
  <c r="E9" i="4"/>
  <c r="E8" i="4"/>
  <c r="E7" i="4"/>
  <c r="D16" i="4"/>
  <c r="C16" i="4"/>
  <c r="E16" i="4" l="1"/>
  <c r="G5" i="8"/>
  <c r="B1" i="8"/>
  <c r="C1" i="8"/>
  <c r="F5" i="8" l="1"/>
  <c r="F14" i="8" s="1"/>
  <c r="C5" i="8"/>
  <c r="N48" i="1" l="1"/>
  <c r="O48" i="1"/>
  <c r="F19" i="8"/>
  <c r="F9" i="8"/>
  <c r="F12" i="8"/>
  <c r="F11" i="8"/>
  <c r="F10" i="8"/>
  <c r="F17" i="8"/>
  <c r="F18" i="8"/>
  <c r="F8" i="8"/>
  <c r="F16" i="8"/>
  <c r="F13" i="8"/>
  <c r="F15" i="8"/>
  <c r="B5" i="8"/>
  <c r="B10" i="8" l="1"/>
  <c r="B16" i="8"/>
  <c r="B17" i="8"/>
  <c r="B14" i="8"/>
  <c r="B8" i="8"/>
  <c r="B11" i="8"/>
  <c r="B18" i="8"/>
  <c r="B12" i="8"/>
  <c r="B9" i="8"/>
  <c r="B13" i="8"/>
  <c r="B19" i="8"/>
  <c r="B15" i="8"/>
  <c r="F6" i="8" l="1"/>
  <c r="B6" i="8"/>
</calcChain>
</file>

<file path=xl/sharedStrings.xml><?xml version="1.0" encoding="utf-8"?>
<sst xmlns="http://schemas.openxmlformats.org/spreadsheetml/2006/main" count="1068" uniqueCount="916">
  <si>
    <t>S/n</t>
  </si>
  <si>
    <t>No. of LGCs</t>
  </si>
  <si>
    <t>Gross Total</t>
  </si>
  <si>
    <t>External Debt</t>
  </si>
  <si>
    <t>Stabilization</t>
  </si>
  <si>
    <t>Development of Natural Resources</t>
  </si>
  <si>
    <t>FCT-Abuja</t>
  </si>
  <si>
    <t>Gross Statutory Allocation</t>
  </si>
  <si>
    <t>6=4+5</t>
  </si>
  <si>
    <t>10=6-(7+8+9)</t>
  </si>
  <si>
    <t>Sub-total</t>
  </si>
  <si>
    <t>State</t>
  </si>
  <si>
    <t>Local Government Councils</t>
  </si>
  <si>
    <t>Value Added Tax</t>
  </si>
  <si>
    <t>Contractual Obligation (ISPO)</t>
  </si>
  <si>
    <t>Net Statutory Allocation</t>
  </si>
  <si>
    <t>Total Net Amount</t>
  </si>
  <si>
    <t>Statutory</t>
  </si>
  <si>
    <t>Total</t>
  </si>
  <si>
    <t>13% Derivation Fund</t>
  </si>
  <si>
    <t>FGN (CRF Account)</t>
  </si>
  <si>
    <t>Share of Derivation &amp; Ecology</t>
  </si>
  <si>
    <t>Beneficiaries</t>
  </si>
  <si>
    <t>Table I</t>
  </si>
  <si>
    <t>Table II</t>
  </si>
  <si>
    <t>Table IV</t>
  </si>
  <si>
    <t>Total Allocation</t>
  </si>
  <si>
    <t>FGN (see Table II)</t>
  </si>
  <si>
    <t>Table III</t>
  </si>
  <si>
    <t>Note :</t>
  </si>
  <si>
    <r>
      <t xml:space="preserve">*   Other Deductions cover; </t>
    </r>
    <r>
      <rPr>
        <b/>
        <sz val="10"/>
        <rFont val="Arial"/>
        <family val="2"/>
      </rPr>
      <t>National Water Rehabilitation Projects, National Agricultural Technology Support Programme,</t>
    </r>
  </si>
  <si>
    <t>Deductions</t>
  </si>
  <si>
    <t>VAT</t>
  </si>
  <si>
    <t>Total Gross Amount</t>
  </si>
  <si>
    <t>State (see Table III)</t>
  </si>
  <si>
    <t>LGCs (see Table IV)</t>
  </si>
  <si>
    <t>13% Share of Derivation (Net)</t>
  </si>
  <si>
    <t>Payment for Fertilizer, State Water Supply Project, State Agricultural Project and National Fadama Project</t>
  </si>
  <si>
    <t>Check!!</t>
  </si>
  <si>
    <t>Cost of Collection - NCS</t>
  </si>
  <si>
    <t>Deductions: Cost of Collections - FIRS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</si>
  <si>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</si>
  <si>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</si>
  <si>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</si>
  <si>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</si>
  <si>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</si>
  <si>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</si>
  <si>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</si>
  <si>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</si>
  <si>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</si>
  <si>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</si>
  <si>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</si>
  <si>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</si>
  <si>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</si>
  <si>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</si>
  <si>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</si>
  <si>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</si>
  <si>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</si>
  <si>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</si>
  <si>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</si>
  <si>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</si>
  <si>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</si>
  <si>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</si>
  <si>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</si>
  <si>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</si>
  <si>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</si>
  <si>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</si>
  <si>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</si>
  <si>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</si>
  <si>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</si>
  <si>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</si>
  <si>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</si>
  <si>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</si>
  <si>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</si>
  <si>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</si>
  <si>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</si>
  <si>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</si>
  <si>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</si>
  <si>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</si>
  <si>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</si>
  <si>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</si>
  <si>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</si>
  <si>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</si>
  <si>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</si>
  <si>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</si>
  <si>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</si>
  <si>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</si>
  <si>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</si>
  <si>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</si>
  <si>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</si>
  <si>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</si>
  <si>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</si>
  <si>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</si>
  <si>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</si>
  <si>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</si>
  <si>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</si>
  <si>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</si>
  <si>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</si>
  <si>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</si>
  <si>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</si>
  <si>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</si>
  <si>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</si>
  <si>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</si>
  <si>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</si>
  <si>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</si>
  <si>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</si>
  <si>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</si>
  <si>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</si>
  <si>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</si>
  <si>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</si>
  <si>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</si>
  <si>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</si>
  <si>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</si>
  <si>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</si>
  <si>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</si>
  <si>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</si>
  <si>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</si>
  <si>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</si>
  <si>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</si>
  <si>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</si>
  <si>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</si>
  <si>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</si>
  <si>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</si>
  <si>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</si>
  <si>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</si>
  <si>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</si>
  <si>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</si>
  <si>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</si>
  <si>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</si>
  <si>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</si>
  <si>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</si>
  <si>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</si>
  <si>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</si>
  <si>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</si>
  <si>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</si>
  <si>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</si>
  <si>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</si>
  <si>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</si>
  <si>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</si>
  <si>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</si>
  <si>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</si>
  <si>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</si>
  <si>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</si>
  <si>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</si>
  <si>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</si>
  <si>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</si>
  <si>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</si>
  <si>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</si>
  <si>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</si>
  <si>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</si>
  <si>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</si>
  <si>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</si>
  <si>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</si>
  <si>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</si>
  <si>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</si>
  <si>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</si>
  <si>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</si>
  <si>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</si>
  <si>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</si>
  <si>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</si>
  <si>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</si>
  <si>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</si>
  <si>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</si>
  <si>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</si>
  <si>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</si>
  <si>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</si>
  <si>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</si>
  <si>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</si>
  <si>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</si>
  <si>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</si>
  <si>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</si>
  <si>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</si>
  <si>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</si>
  <si>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</si>
  <si>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</si>
  <si>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</si>
  <si>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</si>
  <si>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</si>
  <si>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</si>
  <si>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</si>
  <si>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</si>
  <si>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</si>
  <si>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</si>
  <si>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</si>
  <si>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</si>
  <si>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</si>
  <si>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</si>
  <si>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</si>
  <si>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</si>
  <si>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</si>
  <si>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</si>
  <si>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</si>
  <si>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</si>
  <si>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</si>
  <si>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</si>
  <si>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</si>
  <si>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</si>
  <si>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</si>
  <si>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</si>
  <si>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</si>
  <si>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</si>
  <si>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</si>
  <si>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</si>
  <si>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</si>
  <si>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</si>
  <si>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</si>
  <si>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</si>
  <si>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</si>
  <si>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</si>
  <si>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</si>
  <si>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</si>
  <si>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</si>
  <si>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</si>
  <si>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</si>
  <si>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</si>
  <si>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</si>
  <si>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</si>
  <si>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</si>
  <si>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</si>
  <si>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</si>
  <si>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</si>
  <si>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</si>
  <si>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</si>
  <si>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</si>
  <si>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</si>
  <si>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</si>
  <si>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</si>
  <si>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</si>
  <si>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</si>
  <si>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</si>
  <si>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</si>
  <si>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</si>
  <si>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</si>
  <si>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</si>
  <si>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</si>
  <si>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</si>
  <si>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</si>
  <si>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</si>
  <si>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</si>
  <si>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</si>
  <si>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</si>
  <si>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</si>
  <si>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</si>
  <si>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</si>
  <si>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</si>
  <si>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</si>
  <si>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</si>
  <si>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</si>
  <si>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</si>
  <si>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</si>
  <si>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</si>
  <si>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</si>
  <si>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</si>
  <si>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</si>
  <si>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</si>
  <si>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</si>
  <si>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</si>
  <si>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</si>
  <si>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</si>
  <si>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</si>
  <si>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</si>
  <si>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</si>
  <si>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</si>
  <si>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</si>
  <si>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</si>
  <si>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</si>
  <si>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</si>
  <si>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</si>
  <si>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</si>
  <si>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</si>
  <si>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</si>
  <si>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</si>
  <si>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</si>
  <si>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</si>
  <si>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</si>
  <si>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</si>
  <si>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</si>
  <si>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</si>
  <si>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</si>
  <si>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</si>
  <si>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</si>
  <si>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</si>
  <si>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</si>
  <si>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</si>
  <si>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</si>
  <si>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</si>
  <si>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</si>
  <si>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</si>
  <si>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</si>
  <si>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</si>
  <si>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AFIKPO SOUTH EDDA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</si>
  <si>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</si>
  <si>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</si>
  <si>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</si>
  <si>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</si>
  <si>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</si>
  <si>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</si>
  <si>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</si>
  <si>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</si>
  <si>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</si>
  <si>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</si>
  <si>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</si>
  <si>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</si>
  <si>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</si>
  <si>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</si>
  <si>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</si>
  <si>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</si>
  <si>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</si>
  <si>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</si>
  <si>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</si>
  <si>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</si>
  <si>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</si>
  <si>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</si>
  <si>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</si>
  <si>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</si>
  <si>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</si>
  <si>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</si>
  <si>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</si>
  <si>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</si>
  <si>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</si>
  <si>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</si>
  <si>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</si>
  <si>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</si>
  <si>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</si>
  <si>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</si>
  <si>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</si>
  <si>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</si>
  <si>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</si>
  <si>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</si>
  <si>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</si>
  <si>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</si>
  <si>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</si>
  <si>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</si>
  <si>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</si>
  <si>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</si>
  <si>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</si>
  <si>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</si>
  <si>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</si>
  <si>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</si>
  <si>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</si>
  <si>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</si>
  <si>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</si>
  <si>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</si>
  <si>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</si>
  <si>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</si>
  <si>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</si>
  <si>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</si>
  <si>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</si>
  <si>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</si>
  <si>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</si>
  <si>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</si>
  <si>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</si>
  <si>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</si>
  <si>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BILLIRE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</si>
  <si>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</si>
  <si>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</si>
  <si>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</si>
  <si>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</si>
  <si>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</si>
  <si>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</si>
  <si>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</si>
  <si>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</si>
  <si>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</si>
  <si>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</si>
  <si>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</si>
  <si>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</si>
  <si>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</si>
  <si>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</si>
  <si>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</si>
  <si>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</si>
  <si>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</si>
  <si>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</si>
  <si>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</si>
  <si>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</si>
  <si>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</si>
  <si>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</si>
  <si>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</si>
  <si>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</si>
  <si>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</si>
  <si>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</si>
  <si>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</si>
  <si>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</si>
  <si>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</si>
  <si>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</si>
  <si>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</si>
  <si>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</si>
  <si>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</si>
  <si>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</si>
  <si>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</si>
  <si>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</si>
  <si>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</si>
  <si>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</si>
  <si>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</si>
  <si>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</si>
  <si>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</si>
  <si>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</si>
  <si>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</si>
  <si>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</si>
  <si>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</si>
  <si>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</si>
  <si>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</si>
  <si>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</si>
  <si>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</si>
  <si>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</si>
  <si>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</si>
  <si>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</si>
  <si>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</si>
  <si>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</si>
  <si>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</si>
  <si>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</si>
  <si>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</si>
  <si>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</si>
  <si>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</si>
  <si>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</si>
  <si>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</si>
  <si>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</si>
  <si>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</si>
  <si>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</si>
  <si>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GWAGWADA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</si>
  <si>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</si>
  <si>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</si>
  <si>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</si>
  <si>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</si>
  <si>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</si>
  <si>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</si>
  <si>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</si>
  <si>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</si>
  <si>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</si>
  <si>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</si>
  <si>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</si>
  <si>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</si>
  <si>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</si>
  <si>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</si>
  <si>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</si>
  <si>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</si>
  <si>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</si>
  <si>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</si>
  <si>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</si>
  <si>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</si>
  <si>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</si>
  <si>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</si>
  <si>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</si>
  <si>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</si>
  <si>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</si>
  <si>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</si>
  <si>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</si>
  <si>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</si>
  <si>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</si>
  <si>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</si>
  <si>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</si>
  <si>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</si>
  <si>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</si>
  <si>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</si>
  <si>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</si>
  <si>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</si>
  <si>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</si>
  <si>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</si>
  <si>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</si>
  <si>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</si>
  <si>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</si>
  <si>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</si>
  <si>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</si>
  <si>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</si>
  <si>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</si>
  <si>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</si>
  <si>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</si>
  <si>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</si>
  <si>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</si>
  <si>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</si>
  <si>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</si>
  <si>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</si>
  <si>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</si>
  <si>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</si>
  <si>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</si>
  <si>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</si>
  <si>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</si>
  <si>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</si>
  <si>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</si>
  <si>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</si>
  <si>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</si>
  <si>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</si>
  <si>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</si>
  <si>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</si>
  <si>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</si>
  <si>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</si>
  <si>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</si>
  <si>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</si>
  <si>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</si>
  <si>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</si>
  <si>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</si>
  <si>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</si>
  <si>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</si>
  <si>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</si>
  <si>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</si>
  <si>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</si>
  <si>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</si>
  <si>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</si>
  <si>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</si>
  <si>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</si>
  <si>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</si>
  <si>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</si>
  <si>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</si>
  <si>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</si>
  <si>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</si>
  <si>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</si>
  <si>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</si>
  <si>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</si>
  <si>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</si>
  <si>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</si>
  <si>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</si>
  <si>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</si>
  <si>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</si>
  <si>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</si>
  <si>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</si>
  <si>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</si>
  <si>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</si>
  <si>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</si>
  <si>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</si>
  <si>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</si>
  <si>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</si>
  <si>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</si>
  <si>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</si>
  <si>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</si>
  <si>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</si>
  <si>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</si>
  <si>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</si>
  <si>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</si>
  <si>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</si>
  <si>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</si>
  <si>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</si>
  <si>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</si>
  <si>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</si>
  <si>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</si>
  <si>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</si>
  <si>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</si>
  <si>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</si>
  <si>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</si>
  <si>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</si>
  <si>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</si>
  <si>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</si>
  <si>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</si>
  <si>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</si>
  <si>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</si>
  <si>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</si>
  <si>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</si>
  <si>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</si>
  <si>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</si>
  <si>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</si>
  <si>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</si>
  <si>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</si>
  <si>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</si>
  <si>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</si>
  <si>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</si>
  <si>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</si>
  <si>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</si>
  <si>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</si>
  <si>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</si>
  <si>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</si>
  <si>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</si>
  <si>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</si>
  <si>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</si>
  <si>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</si>
  <si>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</si>
  <si>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</si>
  <si>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</si>
  <si>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</si>
  <si>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</si>
  <si>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</si>
  <si>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</si>
  <si>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</si>
  <si>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</si>
  <si>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</si>
  <si>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</si>
  <si>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</si>
  <si>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</si>
  <si>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</si>
  <si>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</si>
  <si>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</si>
  <si>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</si>
  <si>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</si>
  <si>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</si>
  <si>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</si>
  <si>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</si>
  <si>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</si>
  <si>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</si>
  <si>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</si>
  <si>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</si>
  <si>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</si>
  <si>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</si>
  <si>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</si>
  <si>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</si>
  <si>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</si>
  <si>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</si>
  <si>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</si>
  <si>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</si>
  <si>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</si>
  <si>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</si>
  <si>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</si>
  <si>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NASSARAWA EGGON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</si>
  <si>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</si>
  <si>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</si>
  <si>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</si>
  <si>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</si>
  <si>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</si>
  <si>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</si>
  <si>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</si>
  <si>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</si>
  <si>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</si>
  <si>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</si>
  <si>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</si>
  <si>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</si>
  <si>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</si>
  <si>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</si>
  <si>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</si>
  <si>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</si>
  <si>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</si>
  <si>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</si>
  <si>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</si>
  <si>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</si>
  <si>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</si>
  <si>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</si>
  <si>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</si>
  <si>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</si>
  <si>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</si>
  <si>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</si>
  <si>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</si>
  <si>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</si>
  <si>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</si>
  <si>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</si>
  <si>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</si>
  <si>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</si>
  <si>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</si>
  <si>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</si>
  <si>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</si>
  <si>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</si>
  <si>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</si>
  <si>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</si>
  <si>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</si>
  <si>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</si>
  <si>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</si>
  <si>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ODEDA</t>
  </si>
  <si>
    <t>ODOGBOLU</t>
  </si>
  <si>
    <t>OGUN WATER SIDE</t>
  </si>
  <si>
    <t>SAGAMU</t>
  </si>
  <si>
    <t>AKOKO NORTH EAST</t>
  </si>
  <si>
    <t>AKOKO NORTH WEST</t>
  </si>
  <si>
    <t>AKOKO SOUTH WEST</t>
  </si>
  <si>
    <t>AKOKO SOUTH</t>
  </si>
  <si>
    <t>AKURE NORTH</t>
  </si>
  <si>
    <t>AKURE SOUTH</t>
  </si>
  <si>
    <t>IDANRE</t>
  </si>
  <si>
    <t>IFEDORE</t>
  </si>
  <si>
    <t>IKALE/OKITIPUPA</t>
  </si>
  <si>
    <t>ILAJE WEST</t>
  </si>
  <si>
    <t>ILAJE/ESE-EDO</t>
  </si>
  <si>
    <t>ILEOLUJI/OKEIGBO</t>
  </si>
  <si>
    <t>ODE IRELE</t>
  </si>
  <si>
    <t>ODIGBO</t>
  </si>
  <si>
    <t>ONDO EAST</t>
  </si>
  <si>
    <t>ONDO WEST</t>
  </si>
  <si>
    <t>OSE</t>
  </si>
  <si>
    <t>OWO</t>
  </si>
  <si>
    <t>ATAKUMOSA EAST</t>
  </si>
  <si>
    <t>ATAKUMOSA WEST</t>
  </si>
  <si>
    <t>AYEDADE</t>
  </si>
  <si>
    <t>AYEDIRE</t>
  </si>
  <si>
    <t>BOLAWADURO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</si>
  <si>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</si>
  <si>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</si>
  <si>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</si>
  <si>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</si>
  <si>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</si>
  <si>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</si>
  <si>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</si>
  <si>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</si>
  <si>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</si>
  <si>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</si>
  <si>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</si>
  <si>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ILESA EAST</t>
  </si>
  <si>
    <t>ILESHA WEST</t>
  </si>
  <si>
    <t>IREWOLE</t>
  </si>
  <si>
    <t>ISOKAN</t>
  </si>
  <si>
    <t>IWO</t>
  </si>
  <si>
    <t>OBOKUM</t>
  </si>
  <si>
    <t>ODO OTIN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</si>
  <si>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</si>
  <si>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</si>
  <si>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</si>
  <si>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</si>
  <si>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</si>
  <si>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</si>
  <si>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</si>
  <si>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</si>
  <si>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ATIGBO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</si>
  <si>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</si>
  <si>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</si>
  <si>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</si>
  <si>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</si>
  <si>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</si>
  <si>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</si>
  <si>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</si>
  <si>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IDDO</t>
  </si>
  <si>
    <t>SAKI WEST</t>
  </si>
  <si>
    <t>IREPO</t>
  </si>
  <si>
    <t>ISEYIN</t>
  </si>
  <si>
    <t>ITESIWAJU</t>
  </si>
  <si>
    <t>IWAJOWA</t>
  </si>
  <si>
    <t>IYAMAPO/OLORUNSOGO</t>
  </si>
  <si>
    <t>KAJOLA</t>
  </si>
  <si>
    <t>LAGEMU</t>
  </si>
  <si>
    <t>OGBOMOSO NORTH</t>
  </si>
  <si>
    <t>OGBOMOSO SOUTH</t>
  </si>
  <si>
    <t>OGO-OLUWA</t>
  </si>
  <si>
    <t>OLUYOLE</t>
  </si>
  <si>
    <t>ONA ARA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</si>
  <si>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</si>
  <si>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</si>
  <si>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</si>
  <si>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</si>
  <si>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</si>
  <si>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</si>
  <si>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</si>
  <si>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</si>
  <si>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</si>
  <si>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</si>
  <si>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</si>
  <si>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</si>
  <si>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</si>
  <si>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</si>
  <si>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</si>
  <si>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</si>
  <si>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</si>
  <si>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</si>
  <si>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</si>
  <si>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</si>
  <si>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</si>
  <si>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</si>
  <si>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</si>
  <si>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</si>
  <si>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</si>
  <si>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</si>
  <si>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</si>
  <si>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</si>
  <si>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</si>
  <si>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</si>
  <si>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</si>
  <si>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</si>
  <si>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</si>
  <si>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</si>
  <si>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</si>
  <si>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</si>
  <si>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</si>
  <si>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</si>
  <si>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</si>
  <si>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</si>
  <si>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</si>
  <si>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</si>
  <si>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</si>
  <si>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</si>
  <si>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</si>
  <si>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</si>
  <si>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DANGE SHUNI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</si>
  <si>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</si>
  <si>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</si>
  <si>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</si>
  <si>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</si>
  <si>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</si>
  <si>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</si>
  <si>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</si>
  <si>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</si>
  <si>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</si>
  <si>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</si>
  <si>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</si>
  <si>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</si>
  <si>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</si>
  <si>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</si>
  <si>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</si>
  <si>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</si>
  <si>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</si>
  <si>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</si>
  <si>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</si>
  <si>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</si>
  <si>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</si>
  <si>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</si>
  <si>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</si>
  <si>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</si>
  <si>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</si>
  <si>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</si>
  <si>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</si>
  <si>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</si>
  <si>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</si>
  <si>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</si>
  <si>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</si>
  <si>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</si>
  <si>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</si>
  <si>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</si>
  <si>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</si>
  <si>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</si>
  <si>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</si>
  <si>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</si>
  <si>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</si>
  <si>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</si>
  <si>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</si>
  <si>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</si>
  <si>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</si>
  <si>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</si>
  <si>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</si>
  <si>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</si>
  <si>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</si>
  <si>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</si>
  <si>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</si>
  <si>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</si>
  <si>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</si>
  <si>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</si>
  <si>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</si>
  <si>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</si>
  <si>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</si>
  <si>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</si>
  <si>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</si>
  <si>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</si>
  <si>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</si>
  <si>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</si>
  <si>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</si>
  <si>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</si>
  <si>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</si>
  <si>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</si>
  <si>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</si>
  <si>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</si>
  <si>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</si>
  <si>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</si>
  <si>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</si>
  <si>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</si>
  <si>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</si>
  <si>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</si>
  <si>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</si>
  <si>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</si>
  <si>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</si>
  <si>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IJEBU NORTH-EAST</t>
  </si>
  <si>
    <t>FCT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</si>
  <si>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</si>
  <si>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</si>
  <si>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</si>
  <si>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</si>
  <si>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</si>
  <si>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</si>
  <si>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</si>
  <si>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</si>
  <si>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</si>
  <si>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</si>
  <si>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</si>
  <si>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</si>
  <si>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</si>
  <si>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</si>
  <si>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</si>
  <si>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</si>
  <si>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</si>
  <si>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Other Deductions   (see Note)</t>
  </si>
  <si>
    <t>ABIA TOTAL</t>
  </si>
  <si>
    <t>ADAMAWA TOTAL</t>
  </si>
  <si>
    <t>AKWA IBOM TOTAL</t>
  </si>
  <si>
    <t>ANAMBRA TOTAL</t>
  </si>
  <si>
    <t>BAUCHI TOTAL</t>
  </si>
  <si>
    <t>BAYELSA TOTAL</t>
  </si>
  <si>
    <t>BENUE TOTAL</t>
  </si>
  <si>
    <t>BORNO TOTAL</t>
  </si>
  <si>
    <t>CROSS RIVER TOTAL</t>
  </si>
  <si>
    <t>DELTA TOTAL</t>
  </si>
  <si>
    <t>EBONYI TOTAL</t>
  </si>
  <si>
    <t>EDO TOTAL</t>
  </si>
  <si>
    <t>EKITI TOTAL</t>
  </si>
  <si>
    <t>ENUGU TOTAL</t>
  </si>
  <si>
    <t>GOMBE TOTAL</t>
  </si>
  <si>
    <t>IMO TOTAL</t>
  </si>
  <si>
    <t>JIGAWA TOTAL</t>
  </si>
  <si>
    <t>KADUNA TOTAL</t>
  </si>
  <si>
    <t>KANO TOTAL</t>
  </si>
  <si>
    <t>KATSINA TOTAL</t>
  </si>
  <si>
    <t>KEBBI TOTAL</t>
  </si>
  <si>
    <t>KOGI TOTAL</t>
  </si>
  <si>
    <t>KWARA TOTAL</t>
  </si>
  <si>
    <t>LAGOS TOTAL</t>
  </si>
  <si>
    <t>NASSARAWA TOTAL</t>
  </si>
  <si>
    <t>NIGER TOTAL</t>
  </si>
  <si>
    <t>OGUN TOTAL</t>
  </si>
  <si>
    <t>ONDO TOTAL</t>
  </si>
  <si>
    <t>OSUN TOTAL</t>
  </si>
  <si>
    <t>OYO TOTAL</t>
  </si>
  <si>
    <t>PLATEAU TOTAL</t>
  </si>
  <si>
    <t>RIVERS TOTAL</t>
  </si>
  <si>
    <t>SOKOTO TOTAL</t>
  </si>
  <si>
    <t>TARABA TOTAL</t>
  </si>
  <si>
    <t>YOBE TOTAL</t>
  </si>
  <si>
    <t>ZAMFARA TOTAL</t>
  </si>
  <si>
    <t>IBARAPA CENTRAL</t>
  </si>
  <si>
    <t>IBARAPA EAST (IFELOJU)</t>
  </si>
  <si>
    <t>CHECK</t>
  </si>
  <si>
    <t>Deductions: Cost of Collections - DPR</t>
  </si>
  <si>
    <t>Less Deductions</t>
  </si>
  <si>
    <t>4= 2-3</t>
  </si>
  <si>
    <t>Total (States)</t>
  </si>
  <si>
    <t>14=6+11+12+13</t>
  </si>
  <si>
    <t>15=10+11+12+13</t>
  </si>
  <si>
    <t>Deduction</t>
  </si>
  <si>
    <t>Police Trust Fund</t>
  </si>
  <si>
    <t>North East Development Commission</t>
  </si>
  <si>
    <t>₦</t>
  </si>
  <si>
    <t>Net VAT Allocation</t>
  </si>
  <si>
    <t>Distribution of Revenue Allocation to State Governments by Federation Account Allocation Committee for the month of July, 2020 Shared in August, 2020</t>
  </si>
  <si>
    <t>GBETIOKUN</t>
  </si>
  <si>
    <t>FCT, ABUJA</t>
  </si>
  <si>
    <t>Total LGCs</t>
  </si>
  <si>
    <t>Summary of Distribution of Revenue Allocation to Local Government Councils by Federation Account Allocation Committee for the month of July, 2020 Shared in August, 2020</t>
  </si>
  <si>
    <t>Summary of Gross Revenue Allocation by Federation Account Allocation Committee for the Month of July, 2020 Shared in August, 2020</t>
  </si>
  <si>
    <t>7(4+5+6+)</t>
  </si>
  <si>
    <t>TOTAL</t>
  </si>
  <si>
    <t>Distribution of Revenue Allocation to Local Government Councils by Federation Account Allocation Committee for the Month of July, 2020 Shared in August,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</si>
</sst>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3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u/>
      <sz val="14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8"/>
      <name val="Times New Roman"/>
      <family val="1"/>
    </font>
    <font>
      <b/>
      <sz val="18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u/>
      <sz val="18"/>
      <name val="Times New Roman"/>
      <family val="1"/>
    </font>
    <font>
      <b/>
      <u/>
      <sz val="20"/>
      <name val="Times New Roman"/>
      <family val="1"/>
    </font>
    <font>
      <sz val="18"/>
      <color indexed="8"/>
      <name val="Times New Roman"/>
      <family val="1"/>
    </font>
    <font>
      <b/>
      <i/>
      <sz val="22"/>
      <name val="Times New Roman"/>
      <family val="1"/>
    </font>
    <font>
      <b/>
      <i/>
      <sz val="20"/>
      <name val="Times New Roman"/>
      <family val="1"/>
    </font>
    <font>
      <b/>
      <i/>
      <sz val="12"/>
      <name val="Times New Roman"/>
      <family val="1"/>
    </font>
    <font>
      <b/>
      <i/>
      <sz val="14"/>
      <name val="Times New Roman"/>
      <family val="1"/>
    </font>
    <font>
      <b/>
      <sz val="12"/>
      <color indexed="8"/>
      <name val="Times New Roman"/>
      <family val="1"/>
    </font>
    <font>
      <b/>
      <i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0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5" fillId="0" borderId="0"/>
  </cellStyleXfs>
  <cellXfs count="164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164" fontId="0" fillId="0" borderId="1" xfId="1" applyFont="1" applyBorder="1"/>
    <xf numFmtId="164" fontId="0" fillId="0" borderId="1" xfId="0" applyNumberFormat="1" applyBorder="1"/>
    <xf numFmtId="40" fontId="0" fillId="0" borderId="1" xfId="0" applyNumberFormat="1" applyBorder="1"/>
    <xf numFmtId="164" fontId="2" fillId="0" borderId="1" xfId="0" applyNumberFormat="1" applyFont="1" applyBorder="1"/>
    <xf numFmtId="164" fontId="0" fillId="0" borderId="2" xfId="1" applyFont="1" applyBorder="1"/>
    <xf numFmtId="164" fontId="2" fillId="0" borderId="4" xfId="1" applyFont="1" applyBorder="1"/>
    <xf numFmtId="0" fontId="0" fillId="2" borderId="0" xfId="0" applyFill="1"/>
    <xf numFmtId="1" fontId="0" fillId="0" borderId="1" xfId="0" applyNumberFormat="1" applyBorder="1"/>
    <xf numFmtId="0" fontId="2" fillId="0" borderId="1" xfId="0" applyFont="1" applyBorder="1"/>
    <xf numFmtId="164" fontId="2" fillId="0" borderId="1" xfId="1" applyFont="1" applyBorder="1"/>
    <xf numFmtId="0" fontId="0" fillId="0" borderId="3" xfId="0" applyBorder="1"/>
    <xf numFmtId="0" fontId="0" fillId="0" borderId="6" xfId="0" applyBorder="1"/>
    <xf numFmtId="0" fontId="0" fillId="0" borderId="0" xfId="0" applyFill="1"/>
    <xf numFmtId="0" fontId="0" fillId="0" borderId="1" xfId="0" applyFill="1" applyBorder="1"/>
    <xf numFmtId="164" fontId="2" fillId="0" borderId="3" xfId="1" applyFont="1" applyBorder="1"/>
    <xf numFmtId="0" fontId="7" fillId="0" borderId="0" xfId="0" applyFont="1" applyAlignment="1"/>
    <xf numFmtId="0" fontId="4" fillId="0" borderId="0" xfId="0" applyFont="1" applyBorder="1" applyAlignment="1"/>
    <xf numFmtId="164" fontId="2" fillId="0" borderId="2" xfId="0" applyNumberFormat="1" applyFont="1" applyBorder="1"/>
    <xf numFmtId="0" fontId="2" fillId="0" borderId="0" xfId="0" applyFont="1"/>
    <xf numFmtId="0" fontId="0" fillId="0" borderId="0" xfId="0" applyBorder="1"/>
    <xf numFmtId="0" fontId="12" fillId="0" borderId="0" xfId="0" applyFont="1"/>
    <xf numFmtId="0" fontId="0" fillId="0" borderId="1" xfId="0" applyBorder="1" applyAlignment="1">
      <alignment horizontal="center"/>
    </xf>
    <xf numFmtId="0" fontId="2" fillId="0" borderId="6" xfId="0" applyFont="1" applyFill="1" applyBorder="1" applyAlignment="1">
      <alignment vertical="center"/>
    </xf>
    <xf numFmtId="0" fontId="10" fillId="0" borderId="0" xfId="0" applyFont="1" applyAlignment="1">
      <alignment horizontal="right"/>
    </xf>
    <xf numFmtId="0" fontId="0" fillId="0" borderId="0" xfId="0" applyAlignment="1"/>
    <xf numFmtId="0" fontId="13" fillId="0" borderId="0" xfId="0" applyFont="1" applyFill="1" applyBorder="1"/>
    <xf numFmtId="0" fontId="0" fillId="0" borderId="2" xfId="0" applyBorder="1" applyAlignment="1">
      <alignment horizontal="left"/>
    </xf>
    <xf numFmtId="0" fontId="6" fillId="0" borderId="0" xfId="0" applyFont="1" applyAlignment="1">
      <alignment horizontal="center"/>
    </xf>
    <xf numFmtId="37" fontId="0" fillId="0" borderId="1" xfId="0" applyNumberFormat="1" applyBorder="1" applyAlignment="1">
      <alignment horizontal="center"/>
    </xf>
    <xf numFmtId="39" fontId="0" fillId="0" borderId="1" xfId="0" applyNumberFormat="1" applyBorder="1"/>
    <xf numFmtId="164" fontId="0" fillId="0" borderId="0" xfId="0" applyNumberFormat="1"/>
    <xf numFmtId="43" fontId="0" fillId="0" borderId="0" xfId="0" applyNumberFormat="1"/>
    <xf numFmtId="0" fontId="0" fillId="0" borderId="0" xfId="0" applyAlignment="1">
      <alignment horizontal="right"/>
    </xf>
    <xf numFmtId="0" fontId="2" fillId="2" borderId="0" xfId="0" applyFont="1" applyFill="1"/>
    <xf numFmtId="164" fontId="0" fillId="0" borderId="0" xfId="1" applyFont="1"/>
    <xf numFmtId="0" fontId="0" fillId="3" borderId="0" xfId="0" applyFill="1" applyProtection="1">
      <protection locked="0"/>
    </xf>
    <xf numFmtId="17" fontId="0" fillId="0" borderId="0" xfId="0" applyNumberFormat="1"/>
    <xf numFmtId="17" fontId="7" fillId="3" borderId="0" xfId="0" applyNumberFormat="1" applyFont="1" applyFill="1" applyAlignment="1"/>
    <xf numFmtId="2" fontId="0" fillId="0" borderId="0" xfId="0" applyNumberFormat="1"/>
    <xf numFmtId="0" fontId="16" fillId="0" borderId="0" xfId="0" applyFont="1" applyAlignment="1"/>
    <xf numFmtId="0" fontId="17" fillId="0" borderId="5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 wrapText="1"/>
    </xf>
    <xf numFmtId="0" fontId="17" fillId="0" borderId="5" xfId="0" quotePrefix="1" applyFont="1" applyBorder="1" applyAlignment="1">
      <alignment horizontal="center"/>
    </xf>
    <xf numFmtId="0" fontId="17" fillId="0" borderId="0" xfId="0" quotePrefix="1" applyFont="1" applyBorder="1" applyAlignment="1">
      <alignment horizontal="center"/>
    </xf>
    <xf numFmtId="164" fontId="17" fillId="0" borderId="0" xfId="1" applyFont="1" applyBorder="1" applyAlignment="1"/>
    <xf numFmtId="164" fontId="17" fillId="0" borderId="0" xfId="1" applyFont="1" applyBorder="1" applyAlignment="1">
      <alignment horizontal="center"/>
    </xf>
    <xf numFmtId="0" fontId="19" fillId="0" borderId="0" xfId="0" applyFont="1"/>
    <xf numFmtId="164" fontId="17" fillId="0" borderId="0" xfId="1" applyFont="1" applyAlignment="1">
      <alignment horizontal="center"/>
    </xf>
    <xf numFmtId="0" fontId="17" fillId="0" borderId="0" xfId="0" applyFont="1" applyAlignment="1">
      <alignment horizontal="right"/>
    </xf>
    <xf numFmtId="0" fontId="20" fillId="0" borderId="0" xfId="0" applyFont="1" applyFill="1" applyBorder="1"/>
    <xf numFmtId="0" fontId="19" fillId="0" borderId="0" xfId="0" applyFont="1" applyBorder="1"/>
    <xf numFmtId="164" fontId="19" fillId="0" borderId="1" xfId="1" applyFont="1" applyBorder="1"/>
    <xf numFmtId="164" fontId="19" fillId="0" borderId="0" xfId="1" applyFont="1" applyBorder="1"/>
    <xf numFmtId="0" fontId="23" fillId="0" borderId="0" xfId="0" applyFont="1"/>
    <xf numFmtId="0" fontId="22" fillId="0" borderId="10" xfId="0" applyFont="1" applyBorder="1" applyAlignment="1">
      <alignment horizontal="center"/>
    </xf>
    <xf numFmtId="0" fontId="22" fillId="0" borderId="10" xfId="0" applyFont="1" applyBorder="1" applyAlignment="1"/>
    <xf numFmtId="0" fontId="22" fillId="0" borderId="5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2" fillId="0" borderId="5" xfId="0" quotePrefix="1" applyFont="1" applyBorder="1" applyAlignment="1">
      <alignment horizontal="center"/>
    </xf>
    <xf numFmtId="0" fontId="23" fillId="0" borderId="1" xfId="0" applyFont="1" applyBorder="1"/>
    <xf numFmtId="164" fontId="22" fillId="0" borderId="5" xfId="1" applyFont="1" applyBorder="1" applyAlignment="1"/>
    <xf numFmtId="164" fontId="22" fillId="0" borderId="5" xfId="1" applyFont="1" applyFill="1" applyBorder="1" applyAlignment="1"/>
    <xf numFmtId="164" fontId="22" fillId="0" borderId="1" xfId="1" applyFont="1" applyFill="1" applyBorder="1" applyAlignment="1"/>
    <xf numFmtId="0" fontId="23" fillId="0" borderId="1" xfId="0" applyFont="1" applyBorder="1" applyAlignment="1">
      <alignment wrapText="1"/>
    </xf>
    <xf numFmtId="164" fontId="22" fillId="0" borderId="8" xfId="1" applyFont="1" applyBorder="1" applyAlignment="1"/>
    <xf numFmtId="43" fontId="23" fillId="0" borderId="0" xfId="0" applyNumberFormat="1" applyFont="1" applyAlignment="1">
      <alignment horizontal="right"/>
    </xf>
    <xf numFmtId="164" fontId="22" fillId="0" borderId="0" xfId="1" applyFont="1" applyAlignment="1">
      <alignment horizontal="center"/>
    </xf>
    <xf numFmtId="0" fontId="22" fillId="0" borderId="3" xfId="0" applyFont="1" applyBorder="1" applyAlignment="1"/>
    <xf numFmtId="0" fontId="22" fillId="0" borderId="0" xfId="0" applyFont="1" applyBorder="1" applyAlignment="1"/>
    <xf numFmtId="0" fontId="22" fillId="0" borderId="0" xfId="0" applyFont="1" applyBorder="1" applyAlignment="1">
      <alignment horizontal="center"/>
    </xf>
    <xf numFmtId="0" fontId="22" fillId="0" borderId="0" xfId="0" quotePrefix="1" applyFont="1" applyBorder="1" applyAlignment="1">
      <alignment horizontal="center"/>
    </xf>
    <xf numFmtId="164" fontId="22" fillId="0" borderId="0" xfId="1" applyFont="1" applyFill="1" applyBorder="1" applyAlignment="1"/>
    <xf numFmtId="164" fontId="22" fillId="0" borderId="0" xfId="1" applyFont="1" applyBorder="1" applyAlignment="1"/>
    <xf numFmtId="164" fontId="17" fillId="0" borderId="1" xfId="1" applyFont="1" applyBorder="1"/>
    <xf numFmtId="0" fontId="21" fillId="0" borderId="1" xfId="0" applyFont="1" applyBorder="1" applyAlignment="1">
      <alignment horizontal="center" wrapText="1"/>
    </xf>
    <xf numFmtId="0" fontId="21" fillId="0" borderId="9" xfId="0" applyFont="1" applyFill="1" applyBorder="1" applyAlignment="1">
      <alignment horizontal="center" wrapText="1"/>
    </xf>
    <xf numFmtId="0" fontId="21" fillId="0" borderId="5" xfId="0" applyFont="1" applyBorder="1" applyAlignment="1">
      <alignment horizontal="center" wrapText="1"/>
    </xf>
    <xf numFmtId="0" fontId="21" fillId="0" borderId="0" xfId="0" applyFont="1" applyBorder="1" applyAlignment="1">
      <alignment horizontal="center" wrapText="1"/>
    </xf>
    <xf numFmtId="0" fontId="21" fillId="0" borderId="0" xfId="0" applyFont="1" applyFill="1" applyBorder="1" applyAlignment="1">
      <alignment horizontal="center" wrapText="1"/>
    </xf>
    <xf numFmtId="0" fontId="20" fillId="0" borderId="1" xfId="0" applyFont="1" applyBorder="1"/>
    <xf numFmtId="0" fontId="21" fillId="0" borderId="5" xfId="0" quotePrefix="1" applyFont="1" applyBorder="1" applyAlignment="1">
      <alignment horizontal="center"/>
    </xf>
    <xf numFmtId="0" fontId="21" fillId="0" borderId="0" xfId="0" quotePrefix="1" applyFont="1" applyBorder="1" applyAlignment="1">
      <alignment horizontal="center"/>
    </xf>
    <xf numFmtId="0" fontId="20" fillId="0" borderId="1" xfId="0" applyFont="1" applyBorder="1" applyAlignment="1"/>
    <xf numFmtId="164" fontId="20" fillId="0" borderId="6" xfId="1" applyFont="1" applyBorder="1"/>
    <xf numFmtId="164" fontId="20" fillId="0" borderId="12" xfId="1" applyFont="1" applyBorder="1"/>
    <xf numFmtId="164" fontId="26" fillId="0" borderId="0" xfId="1" applyFont="1" applyFill="1" applyBorder="1" applyAlignment="1">
      <alignment horizontal="right" wrapText="1"/>
    </xf>
    <xf numFmtId="164" fontId="20" fillId="0" borderId="0" xfId="1" applyFont="1" applyBorder="1"/>
    <xf numFmtId="164" fontId="20" fillId="0" borderId="0" xfId="0" applyNumberFormat="1" applyFont="1" applyBorder="1"/>
    <xf numFmtId="0" fontId="21" fillId="0" borderId="5" xfId="0" applyFont="1" applyBorder="1" applyAlignment="1"/>
    <xf numFmtId="164" fontId="21" fillId="0" borderId="7" xfId="1" applyFont="1" applyBorder="1"/>
    <xf numFmtId="164" fontId="21" fillId="0" borderId="0" xfId="1" applyFont="1" applyBorder="1"/>
    <xf numFmtId="0" fontId="20" fillId="0" borderId="0" xfId="0" applyFont="1"/>
    <xf numFmtId="164" fontId="20" fillId="0" borderId="0" xfId="0" applyNumberFormat="1" applyFont="1"/>
    <xf numFmtId="0" fontId="20" fillId="0" borderId="0" xfId="0" applyFont="1" applyFill="1"/>
    <xf numFmtId="0" fontId="20" fillId="0" borderId="0" xfId="0" applyFont="1" applyAlignment="1">
      <alignment horizontal="right"/>
    </xf>
    <xf numFmtId="0" fontId="20" fillId="0" borderId="0" xfId="0" applyFont="1" applyBorder="1" applyAlignment="1">
      <alignment horizontal="right"/>
    </xf>
    <xf numFmtId="43" fontId="20" fillId="0" borderId="0" xfId="0" applyNumberFormat="1" applyFont="1" applyBorder="1"/>
    <xf numFmtId="43" fontId="20" fillId="0" borderId="0" xfId="0" applyNumberFormat="1" applyFont="1"/>
    <xf numFmtId="0" fontId="21" fillId="0" borderId="0" xfId="0" applyFont="1"/>
    <xf numFmtId="0" fontId="21" fillId="0" borderId="1" xfId="0" quotePrefix="1" applyFont="1" applyBorder="1" applyAlignment="1">
      <alignment horizontal="center"/>
    </xf>
    <xf numFmtId="0" fontId="20" fillId="0" borderId="1" xfId="0" applyFont="1" applyBorder="1" applyAlignment="1">
      <alignment horizontal="left" wrapText="1"/>
    </xf>
    <xf numFmtId="0" fontId="20" fillId="0" borderId="1" xfId="0" applyFont="1" applyBorder="1" applyAlignment="1">
      <alignment wrapText="1"/>
    </xf>
    <xf numFmtId="0" fontId="18" fillId="0" borderId="5" xfId="0" quotePrefix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164" fontId="14" fillId="0" borderId="1" xfId="1" applyFont="1" applyFill="1" applyBorder="1" applyAlignment="1">
      <alignment horizontal="left" wrapText="1"/>
    </xf>
    <xf numFmtId="165" fontId="30" fillId="0" borderId="1" xfId="1" applyNumberFormat="1" applyFont="1" applyBorder="1" applyAlignment="1">
      <alignment horizontal="left"/>
    </xf>
    <xf numFmtId="165" fontId="30" fillId="0" borderId="1" xfId="1" applyNumberFormat="1" applyFont="1" applyBorder="1" applyAlignment="1">
      <alignment horizontal="left" vertical="top"/>
    </xf>
    <xf numFmtId="164" fontId="30" fillId="0" borderId="1" xfId="1" applyFont="1" applyBorder="1" applyAlignment="1">
      <alignment horizontal="left" vertical="top"/>
    </xf>
    <xf numFmtId="164" fontId="30" fillId="0" borderId="1" xfId="1" applyFont="1" applyBorder="1" applyAlignment="1">
      <alignment horizontal="center"/>
    </xf>
    <xf numFmtId="164" fontId="29" fillId="0" borderId="1" xfId="1" applyFont="1" applyBorder="1"/>
    <xf numFmtId="164" fontId="29" fillId="0" borderId="1" xfId="1" applyFont="1" applyBorder="1" applyAlignment="1">
      <alignment wrapText="1"/>
    </xf>
    <xf numFmtId="164" fontId="29" fillId="0" borderId="1" xfId="1" applyFont="1" applyBorder="1" applyAlignment="1">
      <alignment horizontal="center" wrapText="1"/>
    </xf>
    <xf numFmtId="164" fontId="29" fillId="0" borderId="1" xfId="1" applyFont="1" applyBorder="1" applyAlignment="1">
      <alignment horizontal="center"/>
    </xf>
    <xf numFmtId="0" fontId="31" fillId="4" borderId="0" xfId="2" applyFont="1" applyFill="1" applyBorder="1" applyAlignment="1">
      <alignment horizontal="center" wrapText="1"/>
    </xf>
    <xf numFmtId="165" fontId="19" fillId="0" borderId="1" xfId="1" applyNumberFormat="1" applyFont="1" applyBorder="1" applyAlignment="1">
      <alignment horizontal="left"/>
    </xf>
    <xf numFmtId="165" fontId="19" fillId="0" borderId="1" xfId="1" applyNumberFormat="1" applyFont="1" applyBorder="1"/>
    <xf numFmtId="164" fontId="30" fillId="0" borderId="1" xfId="1" applyFont="1" applyBorder="1"/>
    <xf numFmtId="0" fontId="22" fillId="0" borderId="1" xfId="0" quotePrefix="1" applyFont="1" applyBorder="1" applyAlignment="1">
      <alignment horizontal="center"/>
    </xf>
    <xf numFmtId="43" fontId="20" fillId="0" borderId="0" xfId="0" applyNumberFormat="1" applyFont="1" applyFill="1"/>
    <xf numFmtId="164" fontId="21" fillId="0" borderId="1" xfId="1" applyFont="1" applyBorder="1"/>
    <xf numFmtId="0" fontId="17" fillId="0" borderId="0" xfId="0" applyFont="1" applyBorder="1" applyAlignment="1">
      <alignment vertical="center"/>
    </xf>
    <xf numFmtId="0" fontId="13" fillId="0" borderId="0" xfId="0" applyFont="1" applyAlignment="1">
      <alignment horizontal="center"/>
    </xf>
    <xf numFmtId="0" fontId="21" fillId="0" borderId="0" xfId="0" applyFont="1" applyAlignment="1">
      <alignment horizontal="left" wrapText="1"/>
    </xf>
    <xf numFmtId="0" fontId="24" fillId="0" borderId="0" xfId="0" applyFont="1" applyBorder="1" applyAlignment="1">
      <alignment horizontal="left" wrapText="1"/>
    </xf>
    <xf numFmtId="0" fontId="6" fillId="0" borderId="0" xfId="0" applyFont="1" applyAlignment="1">
      <alignment horizontal="left"/>
    </xf>
    <xf numFmtId="0" fontId="25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9" fillId="0" borderId="5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left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0" fontId="32" fillId="0" borderId="0" xfId="0" applyFont="1" applyAlignment="1">
      <alignment horizontal="left" wrapText="1"/>
    </xf>
    <xf numFmtId="0" fontId="27" fillId="0" borderId="10" xfId="0" applyFont="1" applyBorder="1" applyAlignment="1">
      <alignment horizontal="center"/>
    </xf>
    <xf numFmtId="164" fontId="28" fillId="0" borderId="5" xfId="1" applyFont="1" applyBorder="1" applyAlignment="1">
      <alignment horizontal="center"/>
    </xf>
    <xf numFmtId="164" fontId="28" fillId="0" borderId="11" xfId="1" applyFont="1" applyBorder="1" applyAlignment="1">
      <alignment horizontal="center"/>
    </xf>
    <xf numFmtId="164" fontId="28" fillId="0" borderId="2" xfId="1" applyFont="1" applyBorder="1" applyAlignment="1">
      <alignment horizontal="center"/>
    </xf>
    <xf numFmtId="0" fontId="29" fillId="0" borderId="1" xfId="0" applyFont="1" applyBorder="1" applyAlignment="1">
      <alignment horizontal="center" wrapText="1"/>
    </xf>
    <xf numFmtId="165" fontId="19" fillId="0" borderId="1" xfId="1" applyNumberFormat="1" applyFont="1" applyBorder="1" applyAlignment="1">
      <alignment horizontal="center"/>
    </xf>
    <xf numFmtId="0" fontId="0" fillId="0" borderId="13" xfId="0" applyBorder="1" applyAlignment="1">
      <alignment horizontal="center"/>
    </xf>
  </cellXfs>
  <cellStyles count="3">
    <cellStyle name="Comma" xfId="1" builtinId="3"/>
    <cellStyle name="Normal" xfId="0" builtinId="0"/>
    <cellStyle name="Normal_TOTALDATA_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RowHeight="12.75" x14ac:dyDescent="0.2"/>
  <cols>
    <col min="2" max="2" width="23" bestFit="1" customWidth="1"/>
    <col min="6" max="6" width="24.5703125" customWidth="1"/>
  </cols>
  <sheetData>
    <row r="1" spans="1:8" ht="23.1" customHeight="1" x14ac:dyDescent="0.2">
      <c r="B1">
        <f ca="1">MONTH(NOW())</f>
        <v>9</v>
      </c>
      <c r="C1">
        <f ca="1">YEAR(NOW())</f>
        <v>2020</v>
      </c>
    </row>
    <row r="2" spans="1:8" ht="23.1" customHeight="1" x14ac:dyDescent="0.2"/>
    <row r="3" spans="1:8" ht="23.1" customHeight="1" x14ac:dyDescent="0.2">
      <c r="B3" t="s">
        <v>842</v>
      </c>
      <c r="F3" t="s">
        <v>843</v>
      </c>
    </row>
    <row r="4" spans="1:8" ht="23.1" customHeight="1" x14ac:dyDescent="0.2">
      <c r="B4" t="s">
        <v>839</v>
      </c>
      <c r="C4" t="s">
        <v>840</v>
      </c>
      <c r="D4" t="s">
        <v>841</v>
      </c>
      <c r="F4" t="s">
        <v>839</v>
      </c>
      <c r="G4" t="s">
        <v>840</v>
      </c>
      <c r="H4" t="s">
        <v>841</v>
      </c>
    </row>
    <row r="5" spans="1:8" ht="23.1" customHeight="1" x14ac:dyDescent="0.2">
      <c r="B5" s="40" t="e">
        <f>IF(G5=1,F5-1,F5)</f>
        <v>#REF!</v>
      </c>
      <c r="C5" s="40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 x14ac:dyDescent="0.35">
      <c r="B6" s="42" t="e">
        <f>LOOKUP(C5,A8:B19)</f>
        <v>#REF!</v>
      </c>
      <c r="F6" s="42" t="e">
        <f>IF(G5=1,LOOKUP(G5,E8:F19),LOOKUP(G5,A8:B19))</f>
        <v>#REF!</v>
      </c>
    </row>
    <row r="8" spans="1:8" x14ac:dyDescent="0.2">
      <c r="A8">
        <v>1</v>
      </c>
      <c r="B8" s="43" t="e">
        <f>D8&amp;"-"&amp;RIGHT(B$5,2)</f>
        <v>#REF!</v>
      </c>
      <c r="D8" s="41" t="s">
        <v>852</v>
      </c>
      <c r="E8">
        <v>1</v>
      </c>
      <c r="F8" s="43" t="e">
        <f>D8&amp;"-"&amp;RIGHT(F$5,2)</f>
        <v>#REF!</v>
      </c>
    </row>
    <row r="9" spans="1:8" x14ac:dyDescent="0.2">
      <c r="A9">
        <v>2</v>
      </c>
      <c r="B9" s="43" t="e">
        <f t="shared" ref="B9:B19" si="0">D9&amp;"-"&amp;RIGHT(B$5,2)</f>
        <v>#REF!</v>
      </c>
      <c r="D9" s="41" t="s">
        <v>853</v>
      </c>
      <c r="E9">
        <v>2</v>
      </c>
      <c r="F9" s="43" t="e">
        <f t="shared" ref="F9:F19" si="1">D9&amp;"-"&amp;RIGHT(F$5,2)</f>
        <v>#REF!</v>
      </c>
    </row>
    <row r="10" spans="1:8" x14ac:dyDescent="0.2">
      <c r="A10">
        <v>3</v>
      </c>
      <c r="B10" s="43" t="e">
        <f t="shared" si="0"/>
        <v>#REF!</v>
      </c>
      <c r="D10" s="41" t="s">
        <v>854</v>
      </c>
      <c r="E10">
        <v>3</v>
      </c>
      <c r="F10" s="43" t="e">
        <f t="shared" si="1"/>
        <v>#REF!</v>
      </c>
    </row>
    <row r="11" spans="1:8" x14ac:dyDescent="0.2">
      <c r="A11">
        <v>4</v>
      </c>
      <c r="B11" s="43" t="e">
        <f t="shared" si="0"/>
        <v>#REF!</v>
      </c>
      <c r="D11" s="41" t="s">
        <v>855</v>
      </c>
      <c r="E11">
        <v>4</v>
      </c>
      <c r="F11" s="43" t="e">
        <f t="shared" si="1"/>
        <v>#REF!</v>
      </c>
    </row>
    <row r="12" spans="1:8" x14ac:dyDescent="0.2">
      <c r="A12">
        <v>5</v>
      </c>
      <c r="B12" s="43" t="e">
        <f t="shared" si="0"/>
        <v>#REF!</v>
      </c>
      <c r="D12" s="41" t="s">
        <v>844</v>
      </c>
      <c r="E12">
        <v>5</v>
      </c>
      <c r="F12" s="43" t="e">
        <f t="shared" si="1"/>
        <v>#REF!</v>
      </c>
    </row>
    <row r="13" spans="1:8" x14ac:dyDescent="0.2">
      <c r="A13">
        <v>6</v>
      </c>
      <c r="B13" s="43" t="e">
        <f t="shared" si="0"/>
        <v>#REF!</v>
      </c>
      <c r="D13" s="41" t="s">
        <v>845</v>
      </c>
      <c r="E13">
        <v>6</v>
      </c>
      <c r="F13" s="43" t="e">
        <f t="shared" si="1"/>
        <v>#REF!</v>
      </c>
    </row>
    <row r="14" spans="1:8" x14ac:dyDescent="0.2">
      <c r="A14">
        <v>7</v>
      </c>
      <c r="B14" s="43" t="e">
        <f t="shared" si="0"/>
        <v>#REF!</v>
      </c>
      <c r="D14" s="41" t="s">
        <v>846</v>
      </c>
      <c r="E14">
        <v>7</v>
      </c>
      <c r="F14" s="43" t="e">
        <f t="shared" si="1"/>
        <v>#REF!</v>
      </c>
    </row>
    <row r="15" spans="1:8" x14ac:dyDescent="0.2">
      <c r="A15">
        <v>8</v>
      </c>
      <c r="B15" s="43" t="e">
        <f t="shared" si="0"/>
        <v>#REF!</v>
      </c>
      <c r="D15" s="41" t="s">
        <v>847</v>
      </c>
      <c r="E15">
        <v>8</v>
      </c>
      <c r="F15" s="43" t="e">
        <f t="shared" si="1"/>
        <v>#REF!</v>
      </c>
    </row>
    <row r="16" spans="1:8" x14ac:dyDescent="0.2">
      <c r="A16">
        <v>9</v>
      </c>
      <c r="B16" s="43" t="e">
        <f t="shared" si="0"/>
        <v>#REF!</v>
      </c>
      <c r="D16" s="41" t="s">
        <v>848</v>
      </c>
      <c r="E16">
        <v>9</v>
      </c>
      <c r="F16" s="43" t="e">
        <f t="shared" si="1"/>
        <v>#REF!</v>
      </c>
    </row>
    <row r="17" spans="1:6" x14ac:dyDescent="0.2">
      <c r="A17">
        <v>10</v>
      </c>
      <c r="B17" s="43" t="e">
        <f t="shared" si="0"/>
        <v>#REF!</v>
      </c>
      <c r="D17" s="41" t="s">
        <v>849</v>
      </c>
      <c r="E17">
        <v>10</v>
      </c>
      <c r="F17" s="43" t="e">
        <f t="shared" si="1"/>
        <v>#REF!</v>
      </c>
    </row>
    <row r="18" spans="1:6" x14ac:dyDescent="0.2">
      <c r="A18">
        <v>11</v>
      </c>
      <c r="B18" s="43" t="e">
        <f t="shared" si="0"/>
        <v>#REF!</v>
      </c>
      <c r="D18" s="41" t="s">
        <v>850</v>
      </c>
      <c r="E18">
        <v>11</v>
      </c>
      <c r="F18" s="43" t="e">
        <f t="shared" si="1"/>
        <v>#REF!</v>
      </c>
    </row>
    <row r="19" spans="1:6" x14ac:dyDescent="0.2">
      <c r="A19">
        <v>12</v>
      </c>
      <c r="B19" s="43" t="e">
        <f t="shared" si="0"/>
        <v>#REF!</v>
      </c>
      <c r="D19" s="41" t="s">
        <v>851</v>
      </c>
      <c r="E19">
        <v>12</v>
      </c>
      <c r="F19" s="43" t="e">
        <f t="shared" si="1"/>
        <v>#REF!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R39"/>
  <sheetViews>
    <sheetView topLeftCell="A25" zoomScale="70" workbookViewId="0">
      <selection activeCell="A31" sqref="A31:XFD48"/>
    </sheetView>
  </sheetViews>
  <sheetFormatPr defaultRowHeight="12.75" x14ac:dyDescent="0.2"/>
  <cols>
    <col min="1" max="1" width="6.28515625" customWidth="1"/>
    <col min="2" max="3" width="40.85546875" customWidth="1"/>
    <col min="4" max="4" width="33.140625" customWidth="1"/>
    <col min="5" max="5" width="34.85546875" customWidth="1"/>
    <col min="6" max="6" width="32.42578125" customWidth="1"/>
    <col min="7" max="7" width="36" customWidth="1"/>
    <col min="8" max="8" width="34.28515625" bestFit="1" customWidth="1"/>
    <col min="9" max="9" width="26" customWidth="1"/>
    <col min="10" max="10" width="26.140625" customWidth="1"/>
    <col min="11" max="11" width="28.85546875" customWidth="1"/>
    <col min="12" max="12" width="25.28515625" customWidth="1"/>
    <col min="13" max="13" width="23.42578125" bestFit="1" customWidth="1"/>
    <col min="15" max="16" width="9.140625" hidden="1" customWidth="1"/>
  </cols>
  <sheetData>
    <row r="1" spans="1:18" ht="26.25" x14ac:dyDescent="0.4">
      <c r="A1" s="131"/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20"/>
      <c r="N1" s="20"/>
      <c r="Q1" s="20"/>
      <c r="R1" s="20"/>
    </row>
    <row r="2" spans="1:18" ht="26.25" customHeight="1" x14ac:dyDescent="0.25">
      <c r="C2" s="28" t="s">
        <v>23</v>
      </c>
      <c r="D2" s="28"/>
      <c r="E2" s="28"/>
      <c r="G2" s="28"/>
      <c r="H2" s="29"/>
      <c r="I2" s="29"/>
      <c r="J2" s="29"/>
      <c r="K2" s="29"/>
      <c r="L2" s="29"/>
      <c r="M2" s="29"/>
      <c r="N2" s="29"/>
      <c r="O2" s="29"/>
      <c r="P2" s="29"/>
      <c r="Q2" s="29"/>
    </row>
    <row r="3" spans="1:18" ht="36.75" customHeight="1" x14ac:dyDescent="0.4">
      <c r="A3" s="130" t="s">
        <v>912</v>
      </c>
      <c r="B3" s="130"/>
      <c r="C3" s="130"/>
      <c r="D3" s="130"/>
      <c r="E3" s="130"/>
      <c r="F3" s="130"/>
      <c r="G3" s="130"/>
      <c r="H3" s="130"/>
      <c r="I3" s="130"/>
      <c r="J3" s="44"/>
      <c r="K3" s="44"/>
      <c r="L3" s="44"/>
      <c r="M3" s="21"/>
      <c r="N3" s="21"/>
      <c r="O3" s="21"/>
      <c r="P3" s="21"/>
      <c r="Q3" s="21"/>
      <c r="R3" s="21"/>
    </row>
    <row r="4" spans="1:18" ht="20.25" customHeight="1" x14ac:dyDescent="0.3">
      <c r="A4" s="60"/>
      <c r="B4" s="60"/>
      <c r="C4" s="61"/>
      <c r="D4" s="62"/>
      <c r="E4" s="62"/>
      <c r="F4" s="75"/>
      <c r="G4" s="75"/>
      <c r="H4" s="75"/>
      <c r="I4" s="127"/>
      <c r="J4" s="57"/>
      <c r="K4" s="57"/>
      <c r="L4" s="57"/>
    </row>
    <row r="5" spans="1:18" ht="68.25" customHeight="1" x14ac:dyDescent="0.3">
      <c r="A5" s="74" t="s">
        <v>0</v>
      </c>
      <c r="B5" s="74" t="s">
        <v>22</v>
      </c>
      <c r="C5" s="63" t="s">
        <v>17</v>
      </c>
      <c r="D5" s="64" t="s">
        <v>32</v>
      </c>
      <c r="E5" s="64" t="s">
        <v>18</v>
      </c>
      <c r="F5" s="76"/>
      <c r="G5" s="76"/>
      <c r="H5" s="76"/>
      <c r="I5" s="47"/>
      <c r="J5" s="48"/>
      <c r="K5" s="47"/>
      <c r="L5" s="53"/>
    </row>
    <row r="6" spans="1:18" ht="30" customHeight="1" x14ac:dyDescent="0.3">
      <c r="A6" s="64"/>
      <c r="B6" s="64"/>
      <c r="C6" s="65" t="s">
        <v>905</v>
      </c>
      <c r="D6" s="65" t="s">
        <v>905</v>
      </c>
      <c r="E6" s="124" t="s">
        <v>905</v>
      </c>
      <c r="F6" s="77"/>
      <c r="G6" s="77"/>
      <c r="H6" s="77"/>
      <c r="I6" s="50"/>
      <c r="J6" s="50"/>
      <c r="K6" s="50"/>
      <c r="L6" s="53"/>
    </row>
    <row r="7" spans="1:18" ht="30" customHeight="1" x14ac:dyDescent="0.3">
      <c r="A7" s="66">
        <v>1</v>
      </c>
      <c r="B7" s="66" t="s">
        <v>27</v>
      </c>
      <c r="C7" s="67">
        <v>254688278281.8775</v>
      </c>
      <c r="D7" s="68">
        <v>18500423155.1535</v>
      </c>
      <c r="E7" s="69">
        <f>SUM(C7:D7)</f>
        <v>273188701437.03101</v>
      </c>
      <c r="F7" s="78"/>
      <c r="G7" s="78"/>
      <c r="H7" s="78"/>
      <c r="I7" s="51"/>
      <c r="J7" s="51"/>
      <c r="K7" s="52"/>
      <c r="L7" s="53"/>
    </row>
    <row r="8" spans="1:18" ht="20.25" x14ac:dyDescent="0.3">
      <c r="A8" s="66">
        <v>2</v>
      </c>
      <c r="B8" s="66" t="s">
        <v>34</v>
      </c>
      <c r="C8" s="67">
        <v>129181298323.68581</v>
      </c>
      <c r="D8" s="67">
        <v>61668077183.845001</v>
      </c>
      <c r="E8" s="69">
        <f t="shared" ref="E8:E15" si="0">SUM(C8:D8)</f>
        <v>190849375507.53082</v>
      </c>
      <c r="F8" s="78"/>
      <c r="G8" s="79"/>
      <c r="H8" s="78"/>
      <c r="I8" s="51"/>
      <c r="J8" s="51"/>
      <c r="K8" s="52"/>
      <c r="L8" s="53"/>
    </row>
    <row r="9" spans="1:18" ht="20.25" x14ac:dyDescent="0.3">
      <c r="A9" s="66">
        <v>3</v>
      </c>
      <c r="B9" s="66" t="s">
        <v>35</v>
      </c>
      <c r="C9" s="67">
        <v>99593366222.602005</v>
      </c>
      <c r="D9" s="67">
        <v>43167654028.691498</v>
      </c>
      <c r="E9" s="69">
        <f t="shared" si="0"/>
        <v>142761020251.29352</v>
      </c>
      <c r="F9" s="78"/>
      <c r="G9" s="79"/>
      <c r="H9" s="78"/>
      <c r="I9" s="51"/>
      <c r="J9" s="51"/>
      <c r="K9" s="52"/>
      <c r="L9" s="53"/>
    </row>
    <row r="10" spans="1:18" ht="20.25" x14ac:dyDescent="0.3">
      <c r="A10" s="66">
        <v>4</v>
      </c>
      <c r="B10" s="66" t="s">
        <v>19</v>
      </c>
      <c r="C10" s="67">
        <v>42850888724.174698</v>
      </c>
      <c r="D10" s="67">
        <v>0</v>
      </c>
      <c r="E10" s="69">
        <f t="shared" si="0"/>
        <v>42850888724.174698</v>
      </c>
      <c r="F10" s="78"/>
      <c r="G10" s="79"/>
      <c r="H10" s="78"/>
      <c r="I10" s="51"/>
      <c r="J10" s="51"/>
      <c r="K10" s="52"/>
      <c r="L10" s="53"/>
    </row>
    <row r="11" spans="1:18" ht="20.25" x14ac:dyDescent="0.3">
      <c r="A11" s="66">
        <v>5</v>
      </c>
      <c r="B11" s="66" t="s">
        <v>39</v>
      </c>
      <c r="C11" s="67">
        <v>5061073458.7299995</v>
      </c>
      <c r="D11" s="67">
        <v>587979655.58000004</v>
      </c>
      <c r="E11" s="69">
        <f t="shared" si="0"/>
        <v>5649053114.3099995</v>
      </c>
      <c r="F11" s="78"/>
      <c r="G11" s="79"/>
      <c r="H11" s="78"/>
      <c r="I11" s="51"/>
      <c r="J11" s="51"/>
      <c r="K11" s="52"/>
      <c r="L11" s="53"/>
    </row>
    <row r="12" spans="1:18" ht="40.5" x14ac:dyDescent="0.3">
      <c r="A12" s="66">
        <v>6</v>
      </c>
      <c r="B12" s="70" t="s">
        <v>896</v>
      </c>
      <c r="C12" s="67">
        <v>4221060615.9699998</v>
      </c>
      <c r="D12" s="67">
        <v>0</v>
      </c>
      <c r="E12" s="69">
        <f t="shared" si="0"/>
        <v>4221060615.9699998</v>
      </c>
      <c r="F12" s="78"/>
      <c r="G12" s="79"/>
      <c r="H12" s="78"/>
      <c r="I12" s="51"/>
      <c r="J12" s="51"/>
      <c r="K12" s="52"/>
      <c r="L12" s="53"/>
    </row>
    <row r="13" spans="1:18" ht="40.5" x14ac:dyDescent="0.3">
      <c r="A13" s="66">
        <v>7</v>
      </c>
      <c r="B13" s="70" t="s">
        <v>40</v>
      </c>
      <c r="C13" s="67">
        <v>5491534159.6400003</v>
      </c>
      <c r="D13" s="67">
        <v>4716801177.4399996</v>
      </c>
      <c r="E13" s="69">
        <f t="shared" si="0"/>
        <v>10208335337.08</v>
      </c>
      <c r="F13" s="78"/>
      <c r="G13" s="79"/>
      <c r="H13" s="78"/>
      <c r="I13" s="51"/>
      <c r="J13" s="51"/>
      <c r="K13" s="52"/>
      <c r="L13" s="53"/>
    </row>
    <row r="14" spans="1:18" ht="20.25" x14ac:dyDescent="0.3">
      <c r="A14" s="66">
        <v>8</v>
      </c>
      <c r="B14" s="70" t="s">
        <v>903</v>
      </c>
      <c r="C14" s="67">
        <v>2700579185.1300001</v>
      </c>
      <c r="D14" s="67">
        <v>0</v>
      </c>
      <c r="E14" s="69">
        <f t="shared" si="0"/>
        <v>2700579185.1300001</v>
      </c>
      <c r="F14" s="78"/>
      <c r="G14" s="79"/>
      <c r="H14" s="78"/>
      <c r="I14" s="51"/>
      <c r="J14" s="51"/>
      <c r="K14" s="52"/>
      <c r="L14" s="53"/>
    </row>
    <row r="15" spans="1:18" ht="41.25" thickBot="1" x14ac:dyDescent="0.35">
      <c r="A15" s="66">
        <v>9</v>
      </c>
      <c r="B15" s="70" t="s">
        <v>904</v>
      </c>
      <c r="C15" s="67">
        <v>0</v>
      </c>
      <c r="D15" s="67">
        <v>3978585624.7600002</v>
      </c>
      <c r="E15" s="69">
        <f t="shared" si="0"/>
        <v>3978585624.7600002</v>
      </c>
      <c r="F15" s="78"/>
      <c r="G15" s="79"/>
      <c r="H15" s="78"/>
      <c r="I15" s="51"/>
      <c r="J15" s="51"/>
      <c r="K15" s="52"/>
      <c r="L15" s="53"/>
    </row>
    <row r="16" spans="1:18" ht="21.75" thickTop="1" thickBot="1" x14ac:dyDescent="0.35">
      <c r="A16" s="66"/>
      <c r="B16" s="64" t="s">
        <v>18</v>
      </c>
      <c r="C16" s="71">
        <f>SUM(C7:C15)</f>
        <v>543788078971.80994</v>
      </c>
      <c r="D16" s="71">
        <f t="shared" ref="D16" si="1">SUM(D7:D15)</f>
        <v>132619520825.47</v>
      </c>
      <c r="E16" s="69">
        <f>SUM(C16:D16)</f>
        <v>676407599797.27991</v>
      </c>
      <c r="F16" s="79"/>
      <c r="G16" s="79"/>
      <c r="H16" s="79"/>
      <c r="I16" s="51"/>
      <c r="J16" s="51"/>
      <c r="K16" s="51"/>
      <c r="L16" s="53"/>
    </row>
    <row r="17" spans="1:13" ht="21" thickTop="1" x14ac:dyDescent="0.3">
      <c r="A17" s="60"/>
      <c r="B17" s="72" t="s">
        <v>38</v>
      </c>
      <c r="C17" s="73"/>
      <c r="D17" s="73"/>
      <c r="E17" s="73"/>
      <c r="F17" s="73"/>
      <c r="G17" s="73"/>
      <c r="H17" s="73"/>
      <c r="I17" s="54"/>
      <c r="J17" s="52"/>
      <c r="K17" s="52"/>
      <c r="L17" s="52"/>
    </row>
    <row r="18" spans="1:13" ht="18.75" x14ac:dyDescent="0.3">
      <c r="A18" s="53"/>
      <c r="B18" s="53"/>
      <c r="C18" s="55" t="s">
        <v>24</v>
      </c>
      <c r="D18" s="55"/>
      <c r="E18" s="55"/>
      <c r="G18" s="55"/>
      <c r="H18" s="54"/>
      <c r="I18" s="54"/>
      <c r="J18" s="54"/>
      <c r="K18" s="54"/>
      <c r="L18" s="54"/>
    </row>
    <row r="19" spans="1:13" ht="25.5" x14ac:dyDescent="0.35">
      <c r="A19" s="132" t="s">
        <v>912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</row>
    <row r="20" spans="1:13" ht="16.5" customHeight="1" x14ac:dyDescent="0.3">
      <c r="A20" s="53"/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</row>
    <row r="21" spans="1:13" ht="30" customHeight="1" x14ac:dyDescent="0.3">
      <c r="A21" s="46"/>
      <c r="B21" s="46">
        <v>1</v>
      </c>
      <c r="C21" s="46">
        <v>2</v>
      </c>
      <c r="D21" s="46">
        <v>3</v>
      </c>
      <c r="E21" s="46" t="s">
        <v>898</v>
      </c>
      <c r="F21" s="45">
        <v>5</v>
      </c>
      <c r="G21" s="46" t="s">
        <v>8</v>
      </c>
      <c r="H21" s="47"/>
      <c r="I21" s="47"/>
      <c r="J21" s="47"/>
      <c r="K21" s="47"/>
      <c r="L21" s="57"/>
    </row>
    <row r="22" spans="1:13" ht="89.25" customHeight="1" x14ac:dyDescent="0.3">
      <c r="A22" s="81" t="s">
        <v>0</v>
      </c>
      <c r="B22" s="81" t="s">
        <v>22</v>
      </c>
      <c r="C22" s="82" t="s">
        <v>7</v>
      </c>
      <c r="D22" s="81" t="s">
        <v>897</v>
      </c>
      <c r="E22" s="81" t="s">
        <v>15</v>
      </c>
      <c r="F22" s="83" t="s">
        <v>32</v>
      </c>
      <c r="G22" s="81" t="s">
        <v>16</v>
      </c>
      <c r="H22" s="84"/>
      <c r="I22" s="84"/>
      <c r="J22" s="84"/>
      <c r="K22" s="84"/>
      <c r="L22" s="85"/>
    </row>
    <row r="23" spans="1:13" ht="30" customHeight="1" x14ac:dyDescent="0.35">
      <c r="A23" s="86"/>
      <c r="B23" s="86"/>
      <c r="C23" s="87" t="s">
        <v>905</v>
      </c>
      <c r="D23" s="87" t="s">
        <v>905</v>
      </c>
      <c r="E23" s="87" t="s">
        <v>905</v>
      </c>
      <c r="F23" s="87" t="s">
        <v>905</v>
      </c>
      <c r="G23" s="106" t="s">
        <v>905</v>
      </c>
      <c r="H23" s="88"/>
      <c r="I23" s="88"/>
      <c r="J23" s="88"/>
      <c r="K23" s="88"/>
      <c r="L23" s="88"/>
    </row>
    <row r="24" spans="1:13" ht="30" customHeight="1" x14ac:dyDescent="0.35">
      <c r="A24" s="86">
        <v>1</v>
      </c>
      <c r="B24" s="89" t="s">
        <v>20</v>
      </c>
      <c r="C24" s="90">
        <v>234479527271.66019</v>
      </c>
      <c r="D24" s="90">
        <v>40803463719.290001</v>
      </c>
      <c r="E24" s="90">
        <f>C24-D24</f>
        <v>193676063552.37018</v>
      </c>
      <c r="F24" s="91">
        <v>17267061611.476601</v>
      </c>
      <c r="G24" s="126">
        <f>E24+F24</f>
        <v>210943125163.84677</v>
      </c>
      <c r="H24" s="92"/>
      <c r="I24" s="93"/>
      <c r="J24" s="93"/>
      <c r="K24" s="93"/>
      <c r="L24" s="94"/>
    </row>
    <row r="25" spans="1:13" ht="51.75" customHeight="1" x14ac:dyDescent="0.35">
      <c r="A25" s="86">
        <v>2</v>
      </c>
      <c r="B25" s="107" t="s">
        <v>21</v>
      </c>
      <c r="C25" s="90">
        <v>4834629428.2817001</v>
      </c>
      <c r="D25" s="90">
        <v>0</v>
      </c>
      <c r="E25" s="90">
        <f t="shared" ref="E25:E28" si="2">C25-D25</f>
        <v>4834629428.2817001</v>
      </c>
      <c r="F25" s="91">
        <v>0</v>
      </c>
      <c r="G25" s="126">
        <f t="shared" ref="G25:G28" si="3">E25+F25</f>
        <v>4834629428.2817001</v>
      </c>
      <c r="H25" s="92"/>
      <c r="I25" s="93"/>
      <c r="J25" s="93"/>
      <c r="K25" s="93"/>
      <c r="L25" s="94"/>
    </row>
    <row r="26" spans="1:13" ht="23.25" x14ac:dyDescent="0.35">
      <c r="A26" s="86">
        <v>3</v>
      </c>
      <c r="B26" s="89" t="s">
        <v>4</v>
      </c>
      <c r="C26" s="90">
        <v>2417314714.1408</v>
      </c>
      <c r="D26" s="90">
        <v>0</v>
      </c>
      <c r="E26" s="90">
        <f t="shared" si="2"/>
        <v>2417314714.1408</v>
      </c>
      <c r="F26" s="91">
        <v>0</v>
      </c>
      <c r="G26" s="126">
        <f t="shared" si="3"/>
        <v>2417314714.1408</v>
      </c>
      <c r="H26" s="92"/>
      <c r="I26" s="93"/>
      <c r="J26" s="93"/>
      <c r="K26" s="93"/>
      <c r="L26" s="94"/>
    </row>
    <row r="27" spans="1:13" ht="46.5" x14ac:dyDescent="0.35">
      <c r="A27" s="86">
        <v>4</v>
      </c>
      <c r="B27" s="108" t="s">
        <v>5</v>
      </c>
      <c r="C27" s="90">
        <v>8122177439.5131998</v>
      </c>
      <c r="D27" s="90">
        <v>0</v>
      </c>
      <c r="E27" s="90">
        <f t="shared" si="2"/>
        <v>8122177439.5131998</v>
      </c>
      <c r="F27" s="91">
        <v>0</v>
      </c>
      <c r="G27" s="126">
        <f t="shared" si="3"/>
        <v>8122177439.5131998</v>
      </c>
      <c r="H27" s="92"/>
      <c r="I27" s="93"/>
      <c r="J27" s="93"/>
      <c r="K27" s="93"/>
      <c r="L27" s="94"/>
    </row>
    <row r="28" spans="1:13" ht="24" thickBot="1" x14ac:dyDescent="0.4">
      <c r="A28" s="86">
        <v>5</v>
      </c>
      <c r="B28" s="86" t="s">
        <v>6</v>
      </c>
      <c r="C28" s="90">
        <v>4834629428.2817001</v>
      </c>
      <c r="D28" s="90">
        <v>42479689.710000001</v>
      </c>
      <c r="E28" s="90">
        <f t="shared" si="2"/>
        <v>4792149738.5717001</v>
      </c>
      <c r="F28" s="91">
        <v>1233361543.6768999</v>
      </c>
      <c r="G28" s="126">
        <f t="shared" si="3"/>
        <v>6025511282.2486</v>
      </c>
      <c r="H28" s="92"/>
      <c r="I28" s="93"/>
      <c r="J28" s="93"/>
      <c r="K28" s="93"/>
      <c r="L28" s="94"/>
    </row>
    <row r="29" spans="1:13" ht="24.75" thickTop="1" thickBot="1" x14ac:dyDescent="0.4">
      <c r="A29" s="86"/>
      <c r="B29" s="95" t="s">
        <v>10</v>
      </c>
      <c r="C29" s="96">
        <f>SUM(C24:C28)</f>
        <v>254688278281.87762</v>
      </c>
      <c r="D29" s="96">
        <f t="shared" ref="D29:G29" si="4">SUM(D24:D28)</f>
        <v>40845943409</v>
      </c>
      <c r="E29" s="96">
        <f t="shared" si="4"/>
        <v>213842334872.87759</v>
      </c>
      <c r="F29" s="96">
        <f t="shared" si="4"/>
        <v>18500423155.1535</v>
      </c>
      <c r="G29" s="96">
        <f t="shared" si="4"/>
        <v>232342758028.0311</v>
      </c>
      <c r="H29" s="97"/>
      <c r="I29" s="97"/>
      <c r="J29" s="97"/>
      <c r="K29" s="97"/>
      <c r="L29" s="97"/>
    </row>
    <row r="30" spans="1:13" ht="24" thickTop="1" x14ac:dyDescent="0.35">
      <c r="A30" s="98"/>
      <c r="B30" s="98"/>
      <c r="C30" s="98"/>
      <c r="D30" s="99"/>
      <c r="E30" s="99"/>
      <c r="F30" s="100"/>
      <c r="G30" s="100"/>
      <c r="H30" s="125"/>
      <c r="I30" s="101"/>
      <c r="J30" s="102"/>
      <c r="K30" s="103"/>
      <c r="L30" s="94"/>
      <c r="M30" t="s">
        <v>895</v>
      </c>
    </row>
    <row r="31" spans="1:13" ht="23.25" x14ac:dyDescent="0.35">
      <c r="A31" s="56"/>
      <c r="B31" s="98"/>
      <c r="C31" s="98"/>
      <c r="D31" s="98"/>
      <c r="E31" s="99"/>
      <c r="F31" s="99"/>
      <c r="G31" s="98"/>
      <c r="H31" s="104"/>
      <c r="I31" s="104"/>
      <c r="J31" s="99"/>
      <c r="K31" s="98"/>
      <c r="L31" s="99"/>
    </row>
    <row r="32" spans="1:13" ht="96" customHeight="1" x14ac:dyDescent="0.3">
      <c r="A32" s="129"/>
      <c r="B32" s="129"/>
      <c r="C32" s="129"/>
      <c r="D32" s="129"/>
      <c r="E32" s="129"/>
      <c r="F32" s="129"/>
      <c r="G32" s="129"/>
      <c r="H32" s="129"/>
      <c r="I32" s="129"/>
      <c r="J32" s="129"/>
      <c r="K32" s="129"/>
      <c r="L32" s="129"/>
    </row>
    <row r="33" spans="1:12" ht="23.25" x14ac:dyDescent="0.35">
      <c r="A33" s="98"/>
      <c r="B33" s="105"/>
      <c r="C33" s="105"/>
      <c r="D33" s="105"/>
      <c r="E33" s="105"/>
      <c r="F33" s="105"/>
      <c r="G33" s="105"/>
      <c r="H33" s="98"/>
      <c r="I33" s="98"/>
      <c r="J33" s="98"/>
      <c r="K33" s="98"/>
      <c r="L33" s="98"/>
    </row>
    <row r="34" spans="1:12" ht="23.25" hidden="1" x14ac:dyDescent="0.35">
      <c r="A34" s="98"/>
      <c r="B34" s="105"/>
      <c r="C34" s="105"/>
      <c r="D34" s="105"/>
      <c r="E34" s="105"/>
      <c r="F34" s="105"/>
      <c r="G34" s="105"/>
      <c r="H34" s="98"/>
      <c r="I34" s="98"/>
      <c r="J34" s="98"/>
      <c r="K34" s="98"/>
      <c r="L34" s="98"/>
    </row>
    <row r="35" spans="1:12" ht="23.25" x14ac:dyDescent="0.35">
      <c r="A35" s="98"/>
      <c r="B35" s="105"/>
      <c r="C35" s="105"/>
      <c r="D35" s="105"/>
      <c r="E35" s="105"/>
      <c r="F35" s="105"/>
      <c r="G35" s="105"/>
      <c r="H35" s="98"/>
      <c r="I35" s="98"/>
      <c r="J35" s="98"/>
      <c r="K35" s="98"/>
      <c r="L35" s="98"/>
    </row>
    <row r="36" spans="1:12" ht="42.75" customHeight="1" x14ac:dyDescent="0.35">
      <c r="A36" s="98"/>
      <c r="B36" s="98"/>
      <c r="C36" s="133"/>
      <c r="D36" s="133"/>
      <c r="E36" s="133"/>
      <c r="F36" s="133"/>
      <c r="G36" s="133"/>
      <c r="H36" s="133"/>
      <c r="I36" s="98"/>
      <c r="J36" s="98"/>
      <c r="K36" s="98"/>
      <c r="L36" s="98"/>
    </row>
    <row r="37" spans="1:12" ht="35.25" customHeight="1" x14ac:dyDescent="0.3">
      <c r="C37" s="134"/>
      <c r="D37" s="134"/>
      <c r="E37" s="134"/>
      <c r="F37" s="134"/>
      <c r="G37" s="134"/>
    </row>
    <row r="38" spans="1:12" ht="20.25" x14ac:dyDescent="0.3">
      <c r="C38" s="128"/>
      <c r="D38" s="128"/>
      <c r="E38" s="128"/>
      <c r="F38" s="128"/>
      <c r="G38" s="128"/>
    </row>
    <row r="39" spans="1:12" ht="20.25" x14ac:dyDescent="0.3">
      <c r="C39" s="128"/>
      <c r="D39" s="128"/>
      <c r="E39" s="128"/>
      <c r="F39" s="128"/>
      <c r="G39" s="128"/>
    </row>
  </sheetData>
  <mergeCells count="8">
    <mergeCell ref="C39:G39"/>
    <mergeCell ref="A32:L32"/>
    <mergeCell ref="A3:I3"/>
    <mergeCell ref="A1:L1"/>
    <mergeCell ref="A19:L19"/>
    <mergeCell ref="C36:H36"/>
    <mergeCell ref="C37:G37"/>
    <mergeCell ref="C38:G38"/>
  </mergeCells>
  <phoneticPr fontId="3" type="noConversion"/>
  <pageMargins left="0.74803149606299213" right="0.74803149606299213" top="0.39370078740157483" bottom="0.41" header="0.51181102362204722" footer="0.51181102362204722"/>
  <pageSetup scale="4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P55"/>
  <sheetViews>
    <sheetView zoomScale="80" zoomScaleNormal="80" workbookViewId="0">
      <pane xSplit="3" ySplit="9" topLeftCell="D53" activePane="bottomRight" state="frozen"/>
      <selection pane="topRight" activeCell="D1" sqref="D1"/>
      <selection pane="bottomLeft" activeCell="A10" sqref="A10"/>
      <selection pane="bottomRight" activeCell="A55" sqref="A55:XFD63"/>
    </sheetView>
  </sheetViews>
  <sheetFormatPr defaultRowHeight="12.75" x14ac:dyDescent="0.2"/>
  <cols>
    <col min="1" max="1" width="4" bestFit="1" customWidth="1"/>
    <col min="2" max="2" width="22.42578125" customWidth="1"/>
    <col min="3" max="3" width="7.42578125" customWidth="1"/>
    <col min="4" max="4" width="20.7109375" customWidth="1"/>
    <col min="5" max="5" width="19" customWidth="1"/>
    <col min="6" max="6" width="19.42578125" customWidth="1"/>
    <col min="7" max="7" width="17.85546875" bestFit="1" customWidth="1"/>
    <col min="8" max="8" width="18.5703125" customWidth="1"/>
    <col min="9" max="9" width="19.42578125" customWidth="1"/>
    <col min="10" max="10" width="19.5703125" customWidth="1"/>
    <col min="11" max="12" width="21" customWidth="1"/>
    <col min="13" max="13" width="22" bestFit="1" customWidth="1"/>
    <col min="14" max="14" width="24.140625" bestFit="1" customWidth="1"/>
    <col min="15" max="15" width="20.140625" bestFit="1" customWidth="1"/>
    <col min="16" max="16" width="4.28515625" bestFit="1" customWidth="1"/>
  </cols>
  <sheetData>
    <row r="1" spans="1:16" ht="26.25" x14ac:dyDescent="0.4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16" ht="26.25" hidden="1" x14ac:dyDescent="0.4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 ht="18" customHeight="1" x14ac:dyDescent="0.25">
      <c r="H3" s="25" t="s">
        <v>28</v>
      </c>
    </row>
    <row r="4" spans="1:16" ht="18" x14ac:dyDescent="0.25">
      <c r="A4" s="138" t="s">
        <v>907</v>
      </c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</row>
    <row r="5" spans="1:16" ht="20.25" x14ac:dyDescent="0.3">
      <c r="A5" s="24"/>
      <c r="B5" s="24"/>
      <c r="C5" s="24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24"/>
    </row>
    <row r="6" spans="1:16" x14ac:dyDescent="0.2">
      <c r="A6" s="2">
        <v>1</v>
      </c>
      <c r="B6" s="2">
        <v>2</v>
      </c>
      <c r="C6" s="2">
        <v>3</v>
      </c>
      <c r="D6" s="2">
        <v>4</v>
      </c>
      <c r="E6" s="2">
        <v>5</v>
      </c>
      <c r="F6" s="2" t="s">
        <v>8</v>
      </c>
      <c r="G6" s="2">
        <v>7</v>
      </c>
      <c r="H6" s="2">
        <v>8</v>
      </c>
      <c r="I6" s="2">
        <v>9</v>
      </c>
      <c r="J6" s="2" t="s">
        <v>9</v>
      </c>
      <c r="K6" s="2">
        <v>11</v>
      </c>
      <c r="L6" s="2">
        <v>12</v>
      </c>
      <c r="M6" s="2">
        <v>13</v>
      </c>
      <c r="N6" s="2" t="s">
        <v>900</v>
      </c>
      <c r="O6" s="2" t="s">
        <v>901</v>
      </c>
      <c r="P6" s="1"/>
    </row>
    <row r="7" spans="1:16" ht="12.75" customHeight="1" x14ac:dyDescent="0.2">
      <c r="A7" s="136" t="s">
        <v>0</v>
      </c>
      <c r="B7" s="136" t="s">
        <v>22</v>
      </c>
      <c r="C7" s="136" t="s">
        <v>1</v>
      </c>
      <c r="D7" s="136" t="s">
        <v>7</v>
      </c>
      <c r="E7" s="136" t="s">
        <v>36</v>
      </c>
      <c r="F7" s="136" t="s">
        <v>2</v>
      </c>
      <c r="G7" s="142" t="s">
        <v>31</v>
      </c>
      <c r="H7" s="143"/>
      <c r="I7" s="144"/>
      <c r="J7" s="136" t="s">
        <v>15</v>
      </c>
      <c r="K7" s="136" t="s">
        <v>78</v>
      </c>
      <c r="L7" s="136" t="s">
        <v>902</v>
      </c>
      <c r="M7" s="136" t="s">
        <v>906</v>
      </c>
      <c r="N7" s="136" t="s">
        <v>33</v>
      </c>
      <c r="O7" s="136" t="s">
        <v>16</v>
      </c>
      <c r="P7" s="136" t="s">
        <v>0</v>
      </c>
    </row>
    <row r="8" spans="1:16" ht="44.25" customHeight="1" x14ac:dyDescent="0.2">
      <c r="A8" s="137"/>
      <c r="B8" s="137"/>
      <c r="C8" s="137"/>
      <c r="D8" s="137"/>
      <c r="E8" s="137"/>
      <c r="F8" s="137"/>
      <c r="G8" s="3" t="s">
        <v>3</v>
      </c>
      <c r="H8" s="3" t="s">
        <v>14</v>
      </c>
      <c r="I8" s="3" t="s">
        <v>856</v>
      </c>
      <c r="J8" s="137"/>
      <c r="K8" s="137"/>
      <c r="L8" s="137"/>
      <c r="M8" s="137"/>
      <c r="N8" s="137"/>
      <c r="O8" s="137"/>
      <c r="P8" s="137"/>
    </row>
    <row r="9" spans="1:16" ht="18.75" x14ac:dyDescent="0.3">
      <c r="A9" s="1"/>
      <c r="B9" s="1"/>
      <c r="C9" s="1"/>
      <c r="D9" s="49" t="s">
        <v>905</v>
      </c>
      <c r="E9" s="49" t="s">
        <v>905</v>
      </c>
      <c r="F9" s="49" t="s">
        <v>905</v>
      </c>
      <c r="G9" s="49" t="s">
        <v>905</v>
      </c>
      <c r="H9" s="49" t="s">
        <v>905</v>
      </c>
      <c r="I9" s="49" t="s">
        <v>905</v>
      </c>
      <c r="J9" s="49" t="s">
        <v>905</v>
      </c>
      <c r="K9" s="49" t="s">
        <v>905</v>
      </c>
      <c r="L9" s="49" t="s">
        <v>905</v>
      </c>
      <c r="M9" s="49" t="s">
        <v>905</v>
      </c>
      <c r="N9" s="49" t="s">
        <v>905</v>
      </c>
      <c r="O9" s="49" t="s">
        <v>905</v>
      </c>
      <c r="P9" s="1"/>
    </row>
    <row r="10" spans="1:16" ht="18" customHeight="1" x14ac:dyDescent="0.25">
      <c r="A10" s="1">
        <v>1</v>
      </c>
      <c r="B10" s="34" t="s">
        <v>41</v>
      </c>
      <c r="C10" s="33">
        <v>17</v>
      </c>
      <c r="D10" s="5">
        <v>3189917108.3846998</v>
      </c>
      <c r="E10" s="5">
        <v>554602300.05250001</v>
      </c>
      <c r="F10" s="6">
        <f>D10+E10</f>
        <v>3744519408.4371996</v>
      </c>
      <c r="G10" s="7">
        <v>33320520.199999999</v>
      </c>
      <c r="H10" s="7">
        <v>0</v>
      </c>
      <c r="I10" s="5">
        <v>390280209.27999997</v>
      </c>
      <c r="J10" s="8">
        <f>F10-G10-H10-I10</f>
        <v>3320918678.9572001</v>
      </c>
      <c r="K10" s="6">
        <v>1247238372.8392</v>
      </c>
      <c r="L10" s="111">
        <v>0</v>
      </c>
      <c r="M10" s="8">
        <f>K10-L10</f>
        <v>1247238372.8392</v>
      </c>
      <c r="N10" s="22">
        <f>F10+K10</f>
        <v>4991757781.2763996</v>
      </c>
      <c r="O10" s="9">
        <f>J10+M10</f>
        <v>4568157051.7964001</v>
      </c>
      <c r="P10" s="1">
        <v>1</v>
      </c>
    </row>
    <row r="11" spans="1:16" ht="18" customHeight="1" x14ac:dyDescent="0.25">
      <c r="A11" s="1">
        <v>2</v>
      </c>
      <c r="B11" s="34" t="s">
        <v>42</v>
      </c>
      <c r="C11" s="26">
        <v>21</v>
      </c>
      <c r="D11" s="5">
        <v>3393523244.8109002</v>
      </c>
      <c r="E11" s="5">
        <v>0</v>
      </c>
      <c r="F11" s="6">
        <f t="shared" ref="F11:F47" si="0">D11+E11</f>
        <v>3393523244.8109002</v>
      </c>
      <c r="G11" s="7">
        <v>82720173.670000002</v>
      </c>
      <c r="H11" s="7">
        <v>0</v>
      </c>
      <c r="I11" s="5">
        <v>154205582.49000001</v>
      </c>
      <c r="J11" s="8">
        <f t="shared" ref="J11:J47" si="1">F11-G11-H11-I11</f>
        <v>3156597488.6508999</v>
      </c>
      <c r="K11" s="6">
        <v>1337277397.7992001</v>
      </c>
      <c r="L11" s="111">
        <v>0</v>
      </c>
      <c r="M11" s="8">
        <f t="shared" ref="M11:M47" si="2">K11-L11</f>
        <v>1337277397.7992001</v>
      </c>
      <c r="N11" s="22">
        <f t="shared" ref="N11:N47" si="3">F11+K11</f>
        <v>4730800642.6100998</v>
      </c>
      <c r="O11" s="9">
        <f t="shared" ref="O11:O47" si="4">J11+M11</f>
        <v>4493874886.4500999</v>
      </c>
      <c r="P11" s="1">
        <v>2</v>
      </c>
    </row>
    <row r="12" spans="1:16" ht="18" customHeight="1" x14ac:dyDescent="0.25">
      <c r="A12" s="1">
        <v>3</v>
      </c>
      <c r="B12" s="34" t="s">
        <v>43</v>
      </c>
      <c r="C12" s="26">
        <v>31</v>
      </c>
      <c r="D12" s="5">
        <v>3425058989.6314998</v>
      </c>
      <c r="E12" s="5">
        <v>9437855701.4515991</v>
      </c>
      <c r="F12" s="6">
        <f t="shared" si="0"/>
        <v>12862914691.083099</v>
      </c>
      <c r="G12" s="7">
        <v>46980423.270000003</v>
      </c>
      <c r="H12" s="7">
        <v>0</v>
      </c>
      <c r="I12" s="5">
        <v>951741322.75999999</v>
      </c>
      <c r="J12" s="8">
        <f t="shared" si="1"/>
        <v>11864192945.053099</v>
      </c>
      <c r="K12" s="6">
        <v>1408928148.8034</v>
      </c>
      <c r="L12" s="111">
        <v>0</v>
      </c>
      <c r="M12" s="8">
        <f t="shared" si="2"/>
        <v>1408928148.8034</v>
      </c>
      <c r="N12" s="22">
        <f t="shared" si="3"/>
        <v>14271842839.886499</v>
      </c>
      <c r="O12" s="9">
        <f t="shared" si="4"/>
        <v>13273121093.856499</v>
      </c>
      <c r="P12" s="1">
        <v>3</v>
      </c>
    </row>
    <row r="13" spans="1:16" ht="18" customHeight="1" x14ac:dyDescent="0.25">
      <c r="A13" s="1">
        <v>4</v>
      </c>
      <c r="B13" s="34" t="s">
        <v>44</v>
      </c>
      <c r="C13" s="26">
        <v>21</v>
      </c>
      <c r="D13" s="5">
        <v>3387165878.5276999</v>
      </c>
      <c r="E13" s="5">
        <v>0</v>
      </c>
      <c r="F13" s="6">
        <f t="shared" si="0"/>
        <v>3387165878.5276999</v>
      </c>
      <c r="G13" s="7">
        <v>58100380.270000003</v>
      </c>
      <c r="H13" s="7">
        <v>0</v>
      </c>
      <c r="I13" s="5">
        <v>107068095.66</v>
      </c>
      <c r="J13" s="8">
        <f t="shared" si="1"/>
        <v>3221997402.5977001</v>
      </c>
      <c r="K13" s="6">
        <v>1511990056.4291</v>
      </c>
      <c r="L13" s="111">
        <v>0</v>
      </c>
      <c r="M13" s="8">
        <f t="shared" si="2"/>
        <v>1511990056.4291</v>
      </c>
      <c r="N13" s="22">
        <f t="shared" si="3"/>
        <v>4899155934.9568005</v>
      </c>
      <c r="O13" s="9">
        <f t="shared" si="4"/>
        <v>4733987459.0268002</v>
      </c>
      <c r="P13" s="1">
        <v>4</v>
      </c>
    </row>
    <row r="14" spans="1:16" ht="18" customHeight="1" x14ac:dyDescent="0.25">
      <c r="A14" s="1">
        <v>5</v>
      </c>
      <c r="B14" s="34" t="s">
        <v>45</v>
      </c>
      <c r="C14" s="26">
        <v>20</v>
      </c>
      <c r="D14" s="5">
        <v>4074874035.2378998</v>
      </c>
      <c r="E14" s="5">
        <v>0</v>
      </c>
      <c r="F14" s="6">
        <f t="shared" si="0"/>
        <v>4074874035.2378998</v>
      </c>
      <c r="G14" s="7">
        <v>151401481.72</v>
      </c>
      <c r="H14" s="7">
        <v>201255000</v>
      </c>
      <c r="I14" s="5">
        <v>598085335.12</v>
      </c>
      <c r="J14" s="8">
        <f t="shared" si="1"/>
        <v>3124132218.3979001</v>
      </c>
      <c r="K14" s="6">
        <v>1509165400.9802001</v>
      </c>
      <c r="L14" s="111">
        <v>0</v>
      </c>
      <c r="M14" s="8">
        <f t="shared" si="2"/>
        <v>1509165400.9802001</v>
      </c>
      <c r="N14" s="22">
        <f t="shared" si="3"/>
        <v>5584039436.2180996</v>
      </c>
      <c r="O14" s="9">
        <f t="shared" si="4"/>
        <v>4633297619.3781004</v>
      </c>
      <c r="P14" s="1">
        <v>5</v>
      </c>
    </row>
    <row r="15" spans="1:16" ht="18" customHeight="1" x14ac:dyDescent="0.25">
      <c r="A15" s="1">
        <v>6</v>
      </c>
      <c r="B15" s="34" t="s">
        <v>46</v>
      </c>
      <c r="C15" s="26">
        <v>8</v>
      </c>
      <c r="D15" s="5">
        <v>3014248575.4782</v>
      </c>
      <c r="E15" s="5">
        <v>8081534364.4921999</v>
      </c>
      <c r="F15" s="6">
        <f t="shared" si="0"/>
        <v>11095782939.9704</v>
      </c>
      <c r="G15" s="7">
        <v>42171744.990000002</v>
      </c>
      <c r="H15" s="7">
        <v>0</v>
      </c>
      <c r="I15" s="5">
        <v>964925001.44000006</v>
      </c>
      <c r="J15" s="8">
        <f t="shared" si="1"/>
        <v>10088686193.5404</v>
      </c>
      <c r="K15" s="6">
        <v>1097678956.5278001</v>
      </c>
      <c r="L15" s="111">
        <v>0</v>
      </c>
      <c r="M15" s="8">
        <f t="shared" si="2"/>
        <v>1097678956.5278001</v>
      </c>
      <c r="N15" s="22">
        <f t="shared" si="3"/>
        <v>12193461896.498199</v>
      </c>
      <c r="O15" s="9">
        <f t="shared" si="4"/>
        <v>11186365150.068199</v>
      </c>
      <c r="P15" s="1">
        <v>6</v>
      </c>
    </row>
    <row r="16" spans="1:16" ht="18" customHeight="1" x14ac:dyDescent="0.25">
      <c r="A16" s="1">
        <v>7</v>
      </c>
      <c r="B16" s="34" t="s">
        <v>47</v>
      </c>
      <c r="C16" s="26">
        <v>23</v>
      </c>
      <c r="D16" s="5">
        <v>3820457824.3252001</v>
      </c>
      <c r="E16" s="5">
        <v>0</v>
      </c>
      <c r="F16" s="6">
        <f t="shared" si="0"/>
        <v>3820457824.3252001</v>
      </c>
      <c r="G16" s="7">
        <v>29660990.609999999</v>
      </c>
      <c r="H16" s="7">
        <v>103855987.23</v>
      </c>
      <c r="I16" s="5">
        <v>666354312.04999995</v>
      </c>
      <c r="J16" s="8">
        <f t="shared" si="1"/>
        <v>3020586534.4351997</v>
      </c>
      <c r="K16" s="6">
        <v>1430283030.8682001</v>
      </c>
      <c r="L16" s="111">
        <v>0</v>
      </c>
      <c r="M16" s="8">
        <f t="shared" si="2"/>
        <v>1430283030.8682001</v>
      </c>
      <c r="N16" s="22">
        <f t="shared" si="3"/>
        <v>5250740855.1934004</v>
      </c>
      <c r="O16" s="9">
        <f t="shared" si="4"/>
        <v>4450869565.3034</v>
      </c>
      <c r="P16" s="1">
        <v>7</v>
      </c>
    </row>
    <row r="17" spans="1:16" ht="18" customHeight="1" x14ac:dyDescent="0.25">
      <c r="A17" s="1">
        <v>8</v>
      </c>
      <c r="B17" s="34" t="s">
        <v>48</v>
      </c>
      <c r="C17" s="26">
        <v>27</v>
      </c>
      <c r="D17" s="5">
        <v>4232519744.2003002</v>
      </c>
      <c r="E17" s="5">
        <v>0</v>
      </c>
      <c r="F17" s="6">
        <f t="shared" si="0"/>
        <v>4232519744.2003002</v>
      </c>
      <c r="G17" s="7">
        <v>21630296.48</v>
      </c>
      <c r="H17" s="7">
        <v>0</v>
      </c>
      <c r="I17" s="5">
        <v>51945345.340000004</v>
      </c>
      <c r="J17" s="8">
        <f t="shared" si="1"/>
        <v>4158944102.3803</v>
      </c>
      <c r="K17" s="6">
        <v>1437191506.2469001</v>
      </c>
      <c r="L17" s="111">
        <v>0</v>
      </c>
      <c r="M17" s="8">
        <f t="shared" si="2"/>
        <v>1437191506.2469001</v>
      </c>
      <c r="N17" s="22">
        <f t="shared" si="3"/>
        <v>5669711250.4472008</v>
      </c>
      <c r="O17" s="9">
        <f t="shared" si="4"/>
        <v>5596135608.6272001</v>
      </c>
      <c r="P17" s="1">
        <v>8</v>
      </c>
    </row>
    <row r="18" spans="1:16" ht="18" customHeight="1" x14ac:dyDescent="0.25">
      <c r="A18" s="1">
        <v>9</v>
      </c>
      <c r="B18" s="34" t="s">
        <v>49</v>
      </c>
      <c r="C18" s="26">
        <v>18</v>
      </c>
      <c r="D18" s="5">
        <v>3425643103.8744998</v>
      </c>
      <c r="E18" s="5">
        <v>0</v>
      </c>
      <c r="F18" s="6">
        <f t="shared" si="0"/>
        <v>3425643103.8744998</v>
      </c>
      <c r="G18" s="7">
        <v>222020699.58000001</v>
      </c>
      <c r="H18" s="7">
        <v>633134951.91999996</v>
      </c>
      <c r="I18" s="5">
        <v>628860867.26999998</v>
      </c>
      <c r="J18" s="8">
        <f t="shared" si="1"/>
        <v>1941626585.1044998</v>
      </c>
      <c r="K18" s="6">
        <v>1249863485.2560999</v>
      </c>
      <c r="L18" s="111">
        <v>0</v>
      </c>
      <c r="M18" s="8">
        <f t="shared" si="2"/>
        <v>1249863485.2560999</v>
      </c>
      <c r="N18" s="22">
        <f t="shared" si="3"/>
        <v>4675506589.1306</v>
      </c>
      <c r="O18" s="9">
        <f t="shared" si="4"/>
        <v>3191490070.3605995</v>
      </c>
      <c r="P18" s="1">
        <v>9</v>
      </c>
    </row>
    <row r="19" spans="1:16" ht="18" customHeight="1" x14ac:dyDescent="0.25">
      <c r="A19" s="1">
        <v>10</v>
      </c>
      <c r="B19" s="34" t="s">
        <v>50</v>
      </c>
      <c r="C19" s="26">
        <v>25</v>
      </c>
      <c r="D19" s="5">
        <v>3458943675.7519002</v>
      </c>
      <c r="E19" s="5">
        <v>13060353037.5648</v>
      </c>
      <c r="F19" s="6">
        <f t="shared" si="0"/>
        <v>16519296713.3167</v>
      </c>
      <c r="G19" s="7">
        <v>31673517.829999998</v>
      </c>
      <c r="H19" s="7">
        <v>0</v>
      </c>
      <c r="I19" s="5">
        <v>1008354665.09</v>
      </c>
      <c r="J19" s="8">
        <f t="shared" si="1"/>
        <v>15479268530.3967</v>
      </c>
      <c r="K19" s="6">
        <v>1466629839.1644001</v>
      </c>
      <c r="L19" s="111">
        <v>0</v>
      </c>
      <c r="M19" s="8">
        <f t="shared" si="2"/>
        <v>1466629839.1644001</v>
      </c>
      <c r="N19" s="22">
        <f t="shared" si="3"/>
        <v>17985926552.481102</v>
      </c>
      <c r="O19" s="9">
        <f t="shared" si="4"/>
        <v>16945898369.5611</v>
      </c>
      <c r="P19" s="1">
        <v>10</v>
      </c>
    </row>
    <row r="20" spans="1:16" ht="18" customHeight="1" x14ac:dyDescent="0.25">
      <c r="A20" s="1">
        <v>11</v>
      </c>
      <c r="B20" s="34" t="s">
        <v>51</v>
      </c>
      <c r="C20" s="26">
        <v>13</v>
      </c>
      <c r="D20" s="5">
        <v>3047716018.3123999</v>
      </c>
      <c r="E20" s="5">
        <v>0</v>
      </c>
      <c r="F20" s="6">
        <f t="shared" si="0"/>
        <v>3047716018.3123999</v>
      </c>
      <c r="G20" s="7">
        <v>44424386.049999997</v>
      </c>
      <c r="H20" s="7">
        <v>0</v>
      </c>
      <c r="I20" s="5">
        <v>172798664.5431</v>
      </c>
      <c r="J20" s="8">
        <f t="shared" si="1"/>
        <v>2830492967.7192998</v>
      </c>
      <c r="K20" s="6">
        <v>1265114506.6982999</v>
      </c>
      <c r="L20" s="111">
        <v>0</v>
      </c>
      <c r="M20" s="8">
        <f t="shared" si="2"/>
        <v>1265114506.6982999</v>
      </c>
      <c r="N20" s="22">
        <f t="shared" si="3"/>
        <v>4312830525.0107002</v>
      </c>
      <c r="O20" s="9">
        <f t="shared" si="4"/>
        <v>4095607474.4175997</v>
      </c>
      <c r="P20" s="1">
        <v>11</v>
      </c>
    </row>
    <row r="21" spans="1:16" ht="18" customHeight="1" x14ac:dyDescent="0.25">
      <c r="A21" s="1">
        <v>12</v>
      </c>
      <c r="B21" s="34" t="s">
        <v>52</v>
      </c>
      <c r="C21" s="26">
        <v>18</v>
      </c>
      <c r="D21" s="5">
        <v>3185351694.7860999</v>
      </c>
      <c r="E21" s="5">
        <v>1459391484.4068</v>
      </c>
      <c r="F21" s="6">
        <f t="shared" si="0"/>
        <v>4644743179.1928997</v>
      </c>
      <c r="G21" s="7">
        <v>100287446.92</v>
      </c>
      <c r="H21" s="7">
        <v>0</v>
      </c>
      <c r="I21" s="5">
        <v>292629748.57999998</v>
      </c>
      <c r="J21" s="8">
        <f t="shared" si="1"/>
        <v>4251825983.6928997</v>
      </c>
      <c r="K21" s="6">
        <v>1337071271.8554001</v>
      </c>
      <c r="L21" s="111">
        <v>0</v>
      </c>
      <c r="M21" s="8">
        <f t="shared" si="2"/>
        <v>1337071271.8554001</v>
      </c>
      <c r="N21" s="22">
        <f t="shared" si="3"/>
        <v>5981814451.0482998</v>
      </c>
      <c r="O21" s="9">
        <f t="shared" si="4"/>
        <v>5588897255.5482998</v>
      </c>
      <c r="P21" s="1">
        <v>12</v>
      </c>
    </row>
    <row r="22" spans="1:16" ht="18" customHeight="1" x14ac:dyDescent="0.25">
      <c r="A22" s="1">
        <v>13</v>
      </c>
      <c r="B22" s="34" t="s">
        <v>53</v>
      </c>
      <c r="C22" s="26">
        <v>16</v>
      </c>
      <c r="D22" s="5">
        <v>3045996209.9245</v>
      </c>
      <c r="E22" s="5">
        <v>0</v>
      </c>
      <c r="F22" s="6">
        <f t="shared" si="0"/>
        <v>3045996209.9245</v>
      </c>
      <c r="G22" s="7">
        <v>98939420.890000001</v>
      </c>
      <c r="H22" s="7">
        <v>102458000.01000001</v>
      </c>
      <c r="I22" s="5">
        <v>349580310.19999999</v>
      </c>
      <c r="J22" s="8">
        <f t="shared" si="1"/>
        <v>2495018478.8245001</v>
      </c>
      <c r="K22" s="6">
        <v>1184696952.8408</v>
      </c>
      <c r="L22" s="111">
        <v>0</v>
      </c>
      <c r="M22" s="8">
        <f t="shared" si="2"/>
        <v>1184696952.8408</v>
      </c>
      <c r="N22" s="22">
        <f t="shared" si="3"/>
        <v>4230693162.7652998</v>
      </c>
      <c r="O22" s="9">
        <f t="shared" si="4"/>
        <v>3679715431.6653004</v>
      </c>
      <c r="P22" s="1">
        <v>13</v>
      </c>
    </row>
    <row r="23" spans="1:16" ht="18" customHeight="1" x14ac:dyDescent="0.25">
      <c r="A23" s="1">
        <v>14</v>
      </c>
      <c r="B23" s="34" t="s">
        <v>54</v>
      </c>
      <c r="C23" s="26">
        <v>17</v>
      </c>
      <c r="D23" s="5">
        <v>3425938760.0033998</v>
      </c>
      <c r="E23" s="5">
        <v>0</v>
      </c>
      <c r="F23" s="6">
        <f t="shared" si="0"/>
        <v>3425938760.0033998</v>
      </c>
      <c r="G23" s="7">
        <v>95752542.719999999</v>
      </c>
      <c r="H23" s="7">
        <v>0</v>
      </c>
      <c r="I23" s="5">
        <v>78644312.340000004</v>
      </c>
      <c r="J23" s="8">
        <f t="shared" si="1"/>
        <v>3251541904.9433999</v>
      </c>
      <c r="K23" s="6">
        <v>1324737671.0655</v>
      </c>
      <c r="L23" s="111">
        <v>0</v>
      </c>
      <c r="M23" s="8">
        <f t="shared" si="2"/>
        <v>1324737671.0655</v>
      </c>
      <c r="N23" s="22">
        <f t="shared" si="3"/>
        <v>4750676431.0689001</v>
      </c>
      <c r="O23" s="9">
        <f t="shared" si="4"/>
        <v>4576279576.0088997</v>
      </c>
      <c r="P23" s="1">
        <v>14</v>
      </c>
    </row>
    <row r="24" spans="1:16" ht="18" customHeight="1" x14ac:dyDescent="0.25">
      <c r="A24" s="1">
        <v>15</v>
      </c>
      <c r="B24" s="34" t="s">
        <v>55</v>
      </c>
      <c r="C24" s="26">
        <v>11</v>
      </c>
      <c r="D24" s="5">
        <v>3208767905.4762998</v>
      </c>
      <c r="E24" s="5">
        <v>0</v>
      </c>
      <c r="F24" s="6">
        <f t="shared" si="0"/>
        <v>3208767905.4762998</v>
      </c>
      <c r="G24" s="7">
        <v>38851191.560000002</v>
      </c>
      <c r="H24" s="7">
        <v>533792423.91000003</v>
      </c>
      <c r="I24" s="5">
        <v>0</v>
      </c>
      <c r="J24" s="8">
        <f t="shared" si="1"/>
        <v>2636124290.0063</v>
      </c>
      <c r="K24" s="6">
        <v>1194870525.3522999</v>
      </c>
      <c r="L24" s="111">
        <v>0</v>
      </c>
      <c r="M24" s="8">
        <f t="shared" si="2"/>
        <v>1194870525.3522999</v>
      </c>
      <c r="N24" s="22">
        <f t="shared" si="3"/>
        <v>4403638430.8285999</v>
      </c>
      <c r="O24" s="9">
        <f t="shared" si="4"/>
        <v>3830994815.3585997</v>
      </c>
      <c r="P24" s="1">
        <v>15</v>
      </c>
    </row>
    <row r="25" spans="1:16" ht="18" customHeight="1" x14ac:dyDescent="0.25">
      <c r="A25" s="1">
        <v>16</v>
      </c>
      <c r="B25" s="34" t="s">
        <v>56</v>
      </c>
      <c r="C25" s="26">
        <v>27</v>
      </c>
      <c r="D25" s="5">
        <v>3541916280.2543001</v>
      </c>
      <c r="E25" s="5">
        <v>999688363.38960004</v>
      </c>
      <c r="F25" s="6">
        <f t="shared" si="0"/>
        <v>4541604643.6438999</v>
      </c>
      <c r="G25" s="7">
        <v>55064324.159999996</v>
      </c>
      <c r="H25" s="7">
        <v>0</v>
      </c>
      <c r="I25" s="5">
        <v>524675772.14999998</v>
      </c>
      <c r="J25" s="8">
        <f t="shared" si="1"/>
        <v>3961864547.3339</v>
      </c>
      <c r="K25" s="6">
        <v>1385651028.0372</v>
      </c>
      <c r="L25" s="111">
        <v>0</v>
      </c>
      <c r="M25" s="8">
        <f t="shared" si="2"/>
        <v>1385651028.0372</v>
      </c>
      <c r="N25" s="22">
        <f t="shared" si="3"/>
        <v>5927255671.6810999</v>
      </c>
      <c r="O25" s="9">
        <f t="shared" si="4"/>
        <v>5347515575.3710995</v>
      </c>
      <c r="P25" s="1">
        <v>16</v>
      </c>
    </row>
    <row r="26" spans="1:16" ht="18" customHeight="1" x14ac:dyDescent="0.25">
      <c r="A26" s="1">
        <v>17</v>
      </c>
      <c r="B26" s="34" t="s">
        <v>57</v>
      </c>
      <c r="C26" s="26">
        <v>27</v>
      </c>
      <c r="D26" s="5">
        <v>3809659522.4768</v>
      </c>
      <c r="E26" s="5">
        <v>0</v>
      </c>
      <c r="F26" s="6">
        <f t="shared" si="0"/>
        <v>3809659522.4768</v>
      </c>
      <c r="G26" s="7">
        <v>32712191.289999999</v>
      </c>
      <c r="H26" s="7">
        <v>0</v>
      </c>
      <c r="I26" s="5">
        <v>73251016.370000005</v>
      </c>
      <c r="J26" s="8">
        <f t="shared" si="1"/>
        <v>3703696314.8168001</v>
      </c>
      <c r="K26" s="6">
        <v>1463261975.5729001</v>
      </c>
      <c r="L26" s="111">
        <v>0</v>
      </c>
      <c r="M26" s="8">
        <f t="shared" si="2"/>
        <v>1463261975.5729001</v>
      </c>
      <c r="N26" s="22">
        <f t="shared" si="3"/>
        <v>5272921498.0496998</v>
      </c>
      <c r="O26" s="9">
        <f t="shared" si="4"/>
        <v>5166958290.3896999</v>
      </c>
      <c r="P26" s="1">
        <v>17</v>
      </c>
    </row>
    <row r="27" spans="1:16" ht="18" customHeight="1" x14ac:dyDescent="0.25">
      <c r="A27" s="1">
        <v>18</v>
      </c>
      <c r="B27" s="34" t="s">
        <v>58</v>
      </c>
      <c r="C27" s="26">
        <v>23</v>
      </c>
      <c r="D27" s="5">
        <v>4463459233.7623997</v>
      </c>
      <c r="E27" s="5">
        <v>0</v>
      </c>
      <c r="F27" s="6">
        <f t="shared" si="0"/>
        <v>4463459233.7623997</v>
      </c>
      <c r="G27" s="7">
        <v>414568559.11000001</v>
      </c>
      <c r="H27" s="7">
        <v>0</v>
      </c>
      <c r="I27" s="5">
        <v>0</v>
      </c>
      <c r="J27" s="8">
        <f t="shared" si="1"/>
        <v>4048890674.6523995</v>
      </c>
      <c r="K27" s="6">
        <v>1716276784.4682</v>
      </c>
      <c r="L27" s="111">
        <v>0</v>
      </c>
      <c r="M27" s="8">
        <f t="shared" si="2"/>
        <v>1716276784.4682</v>
      </c>
      <c r="N27" s="22">
        <f t="shared" si="3"/>
        <v>6179736018.2305994</v>
      </c>
      <c r="O27" s="9">
        <f t="shared" si="4"/>
        <v>5765167459.1205997</v>
      </c>
      <c r="P27" s="1">
        <v>18</v>
      </c>
    </row>
    <row r="28" spans="1:16" ht="18" customHeight="1" x14ac:dyDescent="0.25">
      <c r="A28" s="1">
        <v>19</v>
      </c>
      <c r="B28" s="34" t="s">
        <v>59</v>
      </c>
      <c r="C28" s="26">
        <v>44</v>
      </c>
      <c r="D28" s="5">
        <v>5403514318.8411999</v>
      </c>
      <c r="E28" s="5">
        <v>0</v>
      </c>
      <c r="F28" s="6">
        <f t="shared" si="0"/>
        <v>5403514318.8411999</v>
      </c>
      <c r="G28" s="7">
        <v>79912356.299999997</v>
      </c>
      <c r="H28" s="7">
        <v>0</v>
      </c>
      <c r="I28" s="5">
        <v>160829649.15000001</v>
      </c>
      <c r="J28" s="8">
        <f t="shared" si="1"/>
        <v>5162772313.3912001</v>
      </c>
      <c r="K28" s="6">
        <v>2398574052.8594999</v>
      </c>
      <c r="L28" s="111">
        <v>0</v>
      </c>
      <c r="M28" s="8">
        <f t="shared" si="2"/>
        <v>2398574052.8594999</v>
      </c>
      <c r="N28" s="22">
        <f t="shared" si="3"/>
        <v>7802088371.7006998</v>
      </c>
      <c r="O28" s="9">
        <f t="shared" si="4"/>
        <v>7561346366.2507</v>
      </c>
      <c r="P28" s="1">
        <v>19</v>
      </c>
    </row>
    <row r="29" spans="1:16" ht="18" customHeight="1" x14ac:dyDescent="0.25">
      <c r="A29" s="1">
        <v>20</v>
      </c>
      <c r="B29" s="34" t="s">
        <v>60</v>
      </c>
      <c r="C29" s="26">
        <v>34</v>
      </c>
      <c r="D29" s="5">
        <v>4187569813.3381</v>
      </c>
      <c r="E29" s="5">
        <v>0</v>
      </c>
      <c r="F29" s="6">
        <f t="shared" si="0"/>
        <v>4187569813.3381</v>
      </c>
      <c r="G29" s="7">
        <v>116240458.45999999</v>
      </c>
      <c r="H29" s="7">
        <v>0</v>
      </c>
      <c r="I29" s="5">
        <v>36465925.68</v>
      </c>
      <c r="J29" s="8">
        <f t="shared" si="1"/>
        <v>4034863429.1981001</v>
      </c>
      <c r="K29" s="6">
        <v>1648521529.7112999</v>
      </c>
      <c r="L29" s="111">
        <v>0</v>
      </c>
      <c r="M29" s="8">
        <f t="shared" si="2"/>
        <v>1648521529.7112999</v>
      </c>
      <c r="N29" s="22">
        <f t="shared" si="3"/>
        <v>5836091343.0494003</v>
      </c>
      <c r="O29" s="9">
        <f t="shared" si="4"/>
        <v>5683384958.9094</v>
      </c>
      <c r="P29" s="1">
        <v>20</v>
      </c>
    </row>
    <row r="30" spans="1:16" ht="18" customHeight="1" x14ac:dyDescent="0.25">
      <c r="A30" s="1">
        <v>21</v>
      </c>
      <c r="B30" s="34" t="s">
        <v>61</v>
      </c>
      <c r="C30" s="26">
        <v>21</v>
      </c>
      <c r="D30" s="5">
        <v>3597143361.6539998</v>
      </c>
      <c r="E30" s="5">
        <v>0</v>
      </c>
      <c r="F30" s="6">
        <f t="shared" si="0"/>
        <v>3597143361.6539998</v>
      </c>
      <c r="G30" s="7">
        <v>32996092.030000001</v>
      </c>
      <c r="H30" s="7">
        <v>0</v>
      </c>
      <c r="I30" s="5">
        <v>147889672.37</v>
      </c>
      <c r="J30" s="8">
        <f t="shared" si="1"/>
        <v>3416257597.2539997</v>
      </c>
      <c r="K30" s="6">
        <v>1308695632.3002999</v>
      </c>
      <c r="L30" s="111">
        <v>0</v>
      </c>
      <c r="M30" s="8">
        <f t="shared" si="2"/>
        <v>1308695632.3002999</v>
      </c>
      <c r="N30" s="22">
        <f t="shared" si="3"/>
        <v>4905838993.9542999</v>
      </c>
      <c r="O30" s="9">
        <f t="shared" si="4"/>
        <v>4724953229.5542994</v>
      </c>
      <c r="P30" s="1">
        <v>21</v>
      </c>
    </row>
    <row r="31" spans="1:16" ht="18" customHeight="1" x14ac:dyDescent="0.25">
      <c r="A31" s="1">
        <v>22</v>
      </c>
      <c r="B31" s="34" t="s">
        <v>62</v>
      </c>
      <c r="C31" s="26">
        <v>21</v>
      </c>
      <c r="D31" s="5">
        <v>3765123156.5837002</v>
      </c>
      <c r="E31" s="5">
        <v>0</v>
      </c>
      <c r="F31" s="6">
        <f t="shared" si="0"/>
        <v>3765123156.5837002</v>
      </c>
      <c r="G31" s="7">
        <v>45322735.670000002</v>
      </c>
      <c r="H31" s="7">
        <v>117593824.09999999</v>
      </c>
      <c r="I31" s="5">
        <v>278987798.5</v>
      </c>
      <c r="J31" s="8">
        <f t="shared" si="1"/>
        <v>3323218798.3137002</v>
      </c>
      <c r="K31" s="6">
        <v>1312474340.2407999</v>
      </c>
      <c r="L31" s="111">
        <v>0</v>
      </c>
      <c r="M31" s="8">
        <f t="shared" si="2"/>
        <v>1312474340.2407999</v>
      </c>
      <c r="N31" s="22">
        <f t="shared" si="3"/>
        <v>5077597496.8245001</v>
      </c>
      <c r="O31" s="9">
        <f t="shared" si="4"/>
        <v>4635693138.5545006</v>
      </c>
      <c r="P31" s="1">
        <v>22</v>
      </c>
    </row>
    <row r="32" spans="1:16" ht="18" customHeight="1" x14ac:dyDescent="0.25">
      <c r="A32" s="1">
        <v>23</v>
      </c>
      <c r="B32" s="34" t="s">
        <v>63</v>
      </c>
      <c r="C32" s="26">
        <v>16</v>
      </c>
      <c r="D32" s="5">
        <v>3032415981.6349001</v>
      </c>
      <c r="E32" s="5">
        <v>0</v>
      </c>
      <c r="F32" s="6">
        <f t="shared" si="0"/>
        <v>3032415981.6349001</v>
      </c>
      <c r="G32" s="7">
        <v>39642674.649999999</v>
      </c>
      <c r="H32" s="7">
        <v>0</v>
      </c>
      <c r="I32" s="5">
        <v>246520610.72999999</v>
      </c>
      <c r="J32" s="8">
        <f t="shared" si="1"/>
        <v>2746252696.2549</v>
      </c>
      <c r="K32" s="6">
        <v>1184985836.2667999</v>
      </c>
      <c r="L32" s="111">
        <v>0</v>
      </c>
      <c r="M32" s="8">
        <f t="shared" si="2"/>
        <v>1184985836.2667999</v>
      </c>
      <c r="N32" s="22">
        <f t="shared" si="3"/>
        <v>4217401817.9017</v>
      </c>
      <c r="O32" s="9">
        <f t="shared" si="4"/>
        <v>3931238532.5216999</v>
      </c>
      <c r="P32" s="1">
        <v>23</v>
      </c>
    </row>
    <row r="33" spans="1:16" ht="18" customHeight="1" x14ac:dyDescent="0.25">
      <c r="A33" s="1">
        <v>24</v>
      </c>
      <c r="B33" s="34" t="s">
        <v>64</v>
      </c>
      <c r="C33" s="26">
        <v>20</v>
      </c>
      <c r="D33" s="5">
        <v>4563618384.0123997</v>
      </c>
      <c r="E33" s="5">
        <v>0</v>
      </c>
      <c r="F33" s="6">
        <f t="shared" si="0"/>
        <v>4563618384.0123997</v>
      </c>
      <c r="G33" s="7">
        <v>1455470843.49</v>
      </c>
      <c r="H33" s="7">
        <v>2000000000</v>
      </c>
      <c r="I33" s="5">
        <v>1000000000</v>
      </c>
      <c r="J33" s="8">
        <f t="shared" si="1"/>
        <v>108147540.5223999</v>
      </c>
      <c r="K33" s="6">
        <v>12250041731.263599</v>
      </c>
      <c r="L33" s="111">
        <v>1000000000</v>
      </c>
      <c r="M33" s="8">
        <f t="shared" si="2"/>
        <v>11250041731.263599</v>
      </c>
      <c r="N33" s="22">
        <f t="shared" si="3"/>
        <v>16813660115.275999</v>
      </c>
      <c r="O33" s="9">
        <f t="shared" si="4"/>
        <v>11358189271.785999</v>
      </c>
      <c r="P33" s="1">
        <v>24</v>
      </c>
    </row>
    <row r="34" spans="1:16" ht="18" customHeight="1" x14ac:dyDescent="0.25">
      <c r="A34" s="1">
        <v>25</v>
      </c>
      <c r="B34" s="34" t="s">
        <v>65</v>
      </c>
      <c r="C34" s="26">
        <v>13</v>
      </c>
      <c r="D34" s="5">
        <v>3141589472.8920002</v>
      </c>
      <c r="E34" s="5">
        <v>0</v>
      </c>
      <c r="F34" s="6">
        <f t="shared" si="0"/>
        <v>3141589472.8920002</v>
      </c>
      <c r="G34" s="7">
        <v>37072493.079999998</v>
      </c>
      <c r="H34" s="7">
        <v>226360533.05000001</v>
      </c>
      <c r="I34" s="5">
        <v>0</v>
      </c>
      <c r="J34" s="8">
        <f t="shared" si="1"/>
        <v>2878156446.7620001</v>
      </c>
      <c r="K34" s="6">
        <v>1119512349.5767</v>
      </c>
      <c r="L34" s="111">
        <v>0</v>
      </c>
      <c r="M34" s="8">
        <f t="shared" si="2"/>
        <v>1119512349.5767</v>
      </c>
      <c r="N34" s="22">
        <f t="shared" si="3"/>
        <v>4261101822.4687004</v>
      </c>
      <c r="O34" s="9">
        <f t="shared" si="4"/>
        <v>3997668796.3387003</v>
      </c>
      <c r="P34" s="1">
        <v>25</v>
      </c>
    </row>
    <row r="35" spans="1:16" ht="18" customHeight="1" x14ac:dyDescent="0.25">
      <c r="A35" s="1">
        <v>26</v>
      </c>
      <c r="B35" s="34" t="s">
        <v>66</v>
      </c>
      <c r="C35" s="26">
        <v>25</v>
      </c>
      <c r="D35" s="5">
        <v>4035231801.7470999</v>
      </c>
      <c r="E35" s="5">
        <v>0</v>
      </c>
      <c r="F35" s="6">
        <f t="shared" si="0"/>
        <v>4035231801.7470999</v>
      </c>
      <c r="G35" s="7">
        <v>69773986.439999998</v>
      </c>
      <c r="H35" s="7">
        <v>275631992.38</v>
      </c>
      <c r="I35" s="5">
        <v>11250000</v>
      </c>
      <c r="J35" s="8">
        <f t="shared" si="1"/>
        <v>3678575822.9270997</v>
      </c>
      <c r="K35" s="6">
        <v>1412475140.4447</v>
      </c>
      <c r="L35" s="111">
        <v>0</v>
      </c>
      <c r="M35" s="8">
        <f t="shared" si="2"/>
        <v>1412475140.4447</v>
      </c>
      <c r="N35" s="22">
        <f t="shared" si="3"/>
        <v>5447706942.1918001</v>
      </c>
      <c r="O35" s="9">
        <f t="shared" si="4"/>
        <v>5091050963.3717995</v>
      </c>
      <c r="P35" s="1">
        <v>26</v>
      </c>
    </row>
    <row r="36" spans="1:16" ht="18" customHeight="1" x14ac:dyDescent="0.25">
      <c r="A36" s="1">
        <v>27</v>
      </c>
      <c r="B36" s="34" t="s">
        <v>67</v>
      </c>
      <c r="C36" s="26">
        <v>20</v>
      </c>
      <c r="D36" s="5">
        <v>3164922063.4503999</v>
      </c>
      <c r="E36" s="5">
        <v>0</v>
      </c>
      <c r="F36" s="6">
        <f t="shared" si="0"/>
        <v>3164922063.4503999</v>
      </c>
      <c r="G36" s="7">
        <v>9144363.7899999991</v>
      </c>
      <c r="H36" s="7">
        <v>0</v>
      </c>
      <c r="I36" s="5">
        <v>888119936.28999996</v>
      </c>
      <c r="J36" s="8">
        <f t="shared" si="1"/>
        <v>2267657763.3704</v>
      </c>
      <c r="K36" s="6">
        <v>1409413743.0631001</v>
      </c>
      <c r="L36" s="111">
        <v>0</v>
      </c>
      <c r="M36" s="8">
        <f t="shared" si="2"/>
        <v>1409413743.0631001</v>
      </c>
      <c r="N36" s="22">
        <f t="shared" si="3"/>
        <v>4574335806.5135002</v>
      </c>
      <c r="O36" s="9">
        <f t="shared" si="4"/>
        <v>3677071506.4335003</v>
      </c>
      <c r="P36" s="1">
        <v>27</v>
      </c>
    </row>
    <row r="37" spans="1:16" ht="18" customHeight="1" x14ac:dyDescent="0.25">
      <c r="A37" s="1">
        <v>28</v>
      </c>
      <c r="B37" s="34" t="s">
        <v>68</v>
      </c>
      <c r="C37" s="26">
        <v>18</v>
      </c>
      <c r="D37" s="5">
        <v>3171192128.5084</v>
      </c>
      <c r="E37" s="5">
        <v>1099165876.4254</v>
      </c>
      <c r="F37" s="6">
        <f t="shared" si="0"/>
        <v>4270358004.9337997</v>
      </c>
      <c r="G37" s="7">
        <v>86563451.319999993</v>
      </c>
      <c r="H37" s="7">
        <v>951995613.62</v>
      </c>
      <c r="I37" s="5">
        <v>153257266.25999999</v>
      </c>
      <c r="J37" s="8">
        <f t="shared" si="1"/>
        <v>3078541673.7337999</v>
      </c>
      <c r="K37" s="6">
        <v>1330739738.1135001</v>
      </c>
      <c r="L37" s="111">
        <v>0</v>
      </c>
      <c r="M37" s="8">
        <f t="shared" si="2"/>
        <v>1330739738.1135001</v>
      </c>
      <c r="N37" s="22">
        <f t="shared" si="3"/>
        <v>5601097743.0473003</v>
      </c>
      <c r="O37" s="9">
        <f t="shared" si="4"/>
        <v>4409281411.8472996</v>
      </c>
      <c r="P37" s="1">
        <v>28</v>
      </c>
    </row>
    <row r="38" spans="1:16" ht="18" customHeight="1" x14ac:dyDescent="0.25">
      <c r="A38" s="1">
        <v>29</v>
      </c>
      <c r="B38" s="34" t="s">
        <v>69</v>
      </c>
      <c r="C38" s="26">
        <v>30</v>
      </c>
      <c r="D38" s="5">
        <v>3106902751.1694002</v>
      </c>
      <c r="E38" s="5">
        <v>0</v>
      </c>
      <c r="F38" s="6">
        <f t="shared" si="0"/>
        <v>3106902751.1694002</v>
      </c>
      <c r="G38" s="7">
        <v>158862570.41999999</v>
      </c>
      <c r="H38" s="7">
        <v>0</v>
      </c>
      <c r="I38" s="5">
        <v>1142270944.01</v>
      </c>
      <c r="J38" s="8">
        <f t="shared" si="1"/>
        <v>1805769236.7394001</v>
      </c>
      <c r="K38" s="6">
        <v>1334880463.4173</v>
      </c>
      <c r="L38" s="111">
        <v>0</v>
      </c>
      <c r="M38" s="8">
        <f t="shared" si="2"/>
        <v>1334880463.4173</v>
      </c>
      <c r="N38" s="22">
        <f t="shared" si="3"/>
        <v>4441783214.5867004</v>
      </c>
      <c r="O38" s="9">
        <f t="shared" si="4"/>
        <v>3140649700.1567001</v>
      </c>
      <c r="P38" s="1">
        <v>29</v>
      </c>
    </row>
    <row r="39" spans="1:16" ht="18" customHeight="1" x14ac:dyDescent="0.25">
      <c r="A39" s="1">
        <v>30</v>
      </c>
      <c r="B39" s="34" t="s">
        <v>70</v>
      </c>
      <c r="C39" s="26">
        <v>33</v>
      </c>
      <c r="D39" s="5">
        <v>3820879939.4183998</v>
      </c>
      <c r="E39" s="5">
        <v>0</v>
      </c>
      <c r="F39" s="6">
        <f t="shared" si="0"/>
        <v>3820879939.4183998</v>
      </c>
      <c r="G39" s="7">
        <v>305393725.79000002</v>
      </c>
      <c r="H39" s="7">
        <v>99912935</v>
      </c>
      <c r="I39" s="5">
        <v>420475319.35000002</v>
      </c>
      <c r="J39" s="8">
        <f t="shared" si="1"/>
        <v>2995097959.2783999</v>
      </c>
      <c r="K39" s="6">
        <v>2024447050.4389</v>
      </c>
      <c r="L39" s="111">
        <v>0</v>
      </c>
      <c r="M39" s="8">
        <f t="shared" si="2"/>
        <v>2024447050.4389</v>
      </c>
      <c r="N39" s="22">
        <f t="shared" si="3"/>
        <v>5845326989.8572998</v>
      </c>
      <c r="O39" s="9">
        <f t="shared" si="4"/>
        <v>5019545009.7173004</v>
      </c>
      <c r="P39" s="1">
        <v>30</v>
      </c>
    </row>
    <row r="40" spans="1:16" ht="18" customHeight="1" x14ac:dyDescent="0.25">
      <c r="A40" s="1">
        <v>31</v>
      </c>
      <c r="B40" s="34" t="s">
        <v>71</v>
      </c>
      <c r="C40" s="26">
        <v>17</v>
      </c>
      <c r="D40" s="5">
        <v>3557365136.4461999</v>
      </c>
      <c r="E40" s="5">
        <v>0</v>
      </c>
      <c r="F40" s="6">
        <f t="shared" si="0"/>
        <v>3557365136.4461999</v>
      </c>
      <c r="G40" s="7">
        <v>28608090.559999999</v>
      </c>
      <c r="H40" s="7">
        <v>400864283.55500001</v>
      </c>
      <c r="I40" s="5">
        <v>989172047.04999995</v>
      </c>
      <c r="J40" s="8">
        <f t="shared" si="1"/>
        <v>2138720715.2812002</v>
      </c>
      <c r="K40" s="6">
        <v>1306367491.0871</v>
      </c>
      <c r="L40" s="111">
        <v>0</v>
      </c>
      <c r="M40" s="8">
        <f t="shared" si="2"/>
        <v>1306367491.0871</v>
      </c>
      <c r="N40" s="22">
        <f t="shared" si="3"/>
        <v>4863732627.5333004</v>
      </c>
      <c r="O40" s="9">
        <f t="shared" si="4"/>
        <v>3445088206.3683004</v>
      </c>
      <c r="P40" s="1">
        <v>31</v>
      </c>
    </row>
    <row r="41" spans="1:16" ht="18" customHeight="1" x14ac:dyDescent="0.25">
      <c r="A41" s="1">
        <v>32</v>
      </c>
      <c r="B41" s="34" t="s">
        <v>72</v>
      </c>
      <c r="C41" s="26">
        <v>23</v>
      </c>
      <c r="D41" s="5">
        <v>3673916430.2097998</v>
      </c>
      <c r="E41" s="5">
        <v>7813239862.8288002</v>
      </c>
      <c r="F41" s="6">
        <f t="shared" si="0"/>
        <v>11487156293.038601</v>
      </c>
      <c r="G41" s="7">
        <v>280282224.44999999</v>
      </c>
      <c r="H41" s="7">
        <v>0</v>
      </c>
      <c r="I41" s="5">
        <v>306634568.54000002</v>
      </c>
      <c r="J41" s="8">
        <f t="shared" si="1"/>
        <v>10900239500.048599</v>
      </c>
      <c r="K41" s="6">
        <v>1945886547.2718999</v>
      </c>
      <c r="L41" s="111">
        <v>0</v>
      </c>
      <c r="M41" s="8">
        <f t="shared" si="2"/>
        <v>1945886547.2718999</v>
      </c>
      <c r="N41" s="22">
        <f t="shared" si="3"/>
        <v>13433042840.310501</v>
      </c>
      <c r="O41" s="9">
        <f t="shared" si="4"/>
        <v>12846126047.320499</v>
      </c>
      <c r="P41" s="1">
        <v>32</v>
      </c>
    </row>
    <row r="42" spans="1:16" ht="18" customHeight="1" x14ac:dyDescent="0.25">
      <c r="A42" s="1">
        <v>33</v>
      </c>
      <c r="B42" s="34" t="s">
        <v>73</v>
      </c>
      <c r="C42" s="26">
        <v>23</v>
      </c>
      <c r="D42" s="5">
        <v>3754409063.5537</v>
      </c>
      <c r="E42" s="5">
        <v>0</v>
      </c>
      <c r="F42" s="6">
        <f t="shared" si="0"/>
        <v>3754409063.5537</v>
      </c>
      <c r="G42" s="7">
        <v>41975559.960000001</v>
      </c>
      <c r="H42" s="7">
        <v>0</v>
      </c>
      <c r="I42" s="5">
        <v>0</v>
      </c>
      <c r="J42" s="8">
        <f t="shared" si="1"/>
        <v>3712433503.5936999</v>
      </c>
      <c r="K42" s="6">
        <v>1359087537.8504</v>
      </c>
      <c r="L42" s="111">
        <v>0</v>
      </c>
      <c r="M42" s="8">
        <f t="shared" si="2"/>
        <v>1359087537.8504</v>
      </c>
      <c r="N42" s="22">
        <f t="shared" si="3"/>
        <v>5113496601.4041004</v>
      </c>
      <c r="O42" s="9">
        <f t="shared" si="4"/>
        <v>5071521041.4440994</v>
      </c>
      <c r="P42" s="1">
        <v>33</v>
      </c>
    </row>
    <row r="43" spans="1:16" ht="18" customHeight="1" x14ac:dyDescent="0.25">
      <c r="A43" s="1">
        <v>34</v>
      </c>
      <c r="B43" s="34" t="s">
        <v>74</v>
      </c>
      <c r="C43" s="26">
        <v>16</v>
      </c>
      <c r="D43" s="5">
        <v>3281510384.1929998</v>
      </c>
      <c r="E43" s="5">
        <v>0</v>
      </c>
      <c r="F43" s="6">
        <f t="shared" si="0"/>
        <v>3281510384.1929998</v>
      </c>
      <c r="G43" s="7">
        <v>24538450.699999999</v>
      </c>
      <c r="H43" s="7">
        <v>0</v>
      </c>
      <c r="I43" s="5">
        <v>315445042.44999999</v>
      </c>
      <c r="J43" s="8">
        <f t="shared" si="1"/>
        <v>2941526891.0430002</v>
      </c>
      <c r="K43" s="6">
        <v>1248477672.9821</v>
      </c>
      <c r="L43" s="111">
        <v>0</v>
      </c>
      <c r="M43" s="8">
        <f t="shared" si="2"/>
        <v>1248477672.9821</v>
      </c>
      <c r="N43" s="22">
        <f t="shared" si="3"/>
        <v>4529988057.1751003</v>
      </c>
      <c r="O43" s="9">
        <f t="shared" si="4"/>
        <v>4190004564.0251002</v>
      </c>
      <c r="P43" s="1">
        <v>34</v>
      </c>
    </row>
    <row r="44" spans="1:16" ht="18" customHeight="1" x14ac:dyDescent="0.25">
      <c r="A44" s="1">
        <v>35</v>
      </c>
      <c r="B44" s="34" t="s">
        <v>75</v>
      </c>
      <c r="C44" s="26">
        <v>17</v>
      </c>
      <c r="D44" s="5">
        <v>3382815960.2914</v>
      </c>
      <c r="E44" s="5">
        <v>0</v>
      </c>
      <c r="F44" s="6">
        <f t="shared" si="0"/>
        <v>3382815960.2914</v>
      </c>
      <c r="G44" s="7">
        <v>24590154.68</v>
      </c>
      <c r="H44" s="7">
        <v>0</v>
      </c>
      <c r="I44" s="5">
        <v>0</v>
      </c>
      <c r="J44" s="8">
        <f t="shared" si="1"/>
        <v>3358225805.6114001</v>
      </c>
      <c r="K44" s="6">
        <v>1213661337.9459</v>
      </c>
      <c r="L44" s="111">
        <v>0</v>
      </c>
      <c r="M44" s="8">
        <f t="shared" si="2"/>
        <v>1213661337.9459</v>
      </c>
      <c r="N44" s="22">
        <f t="shared" si="3"/>
        <v>4596477298.2372999</v>
      </c>
      <c r="O44" s="9">
        <f t="shared" si="4"/>
        <v>4571887143.5573006</v>
      </c>
      <c r="P44" s="1">
        <v>35</v>
      </c>
    </row>
    <row r="45" spans="1:16" ht="18" customHeight="1" x14ac:dyDescent="0.25">
      <c r="A45" s="1">
        <v>36</v>
      </c>
      <c r="B45" s="34" t="s">
        <v>76</v>
      </c>
      <c r="C45" s="26">
        <v>14</v>
      </c>
      <c r="D45" s="5">
        <v>3390020370.5226998</v>
      </c>
      <c r="E45" s="5">
        <v>0</v>
      </c>
      <c r="F45" s="6">
        <f t="shared" si="0"/>
        <v>3390020370.5226998</v>
      </c>
      <c r="G45" s="7">
        <v>32526413.390000001</v>
      </c>
      <c r="H45" s="7">
        <v>488822936.86000001</v>
      </c>
      <c r="I45" s="5">
        <v>242955007.53</v>
      </c>
      <c r="J45" s="8">
        <f t="shared" si="1"/>
        <v>2625716012.7426996</v>
      </c>
      <c r="K45" s="6">
        <v>1291908078.2059</v>
      </c>
      <c r="L45" s="111">
        <v>0</v>
      </c>
      <c r="M45" s="8">
        <f t="shared" si="2"/>
        <v>1291908078.2059</v>
      </c>
      <c r="N45" s="22">
        <f t="shared" si="3"/>
        <v>4681928448.7285995</v>
      </c>
      <c r="O45" s="9">
        <f t="shared" si="4"/>
        <v>3917624090.9485998</v>
      </c>
      <c r="P45" s="1">
        <v>36</v>
      </c>
    </row>
    <row r="46" spans="1:16" ht="18" customHeight="1" x14ac:dyDescent="0.25">
      <c r="A46" s="1">
        <v>37</v>
      </c>
      <c r="B46" s="145" t="s">
        <v>838</v>
      </c>
      <c r="C46" s="145"/>
      <c r="D46" s="5"/>
      <c r="E46" s="5">
        <v>0</v>
      </c>
      <c r="F46" s="6">
        <f t="shared" si="0"/>
        <v>0</v>
      </c>
      <c r="G46" s="7">
        <v>0</v>
      </c>
      <c r="H46" s="7">
        <v>0</v>
      </c>
      <c r="I46" s="5">
        <v>0</v>
      </c>
      <c r="J46" s="8">
        <f t="shared" si="1"/>
        <v>0</v>
      </c>
      <c r="K46" s="6">
        <v>0</v>
      </c>
      <c r="L46" s="111">
        <v>0</v>
      </c>
      <c r="M46" s="8">
        <f t="shared" si="2"/>
        <v>0</v>
      </c>
      <c r="N46" s="22">
        <f t="shared" si="3"/>
        <v>0</v>
      </c>
      <c r="O46" s="9">
        <f t="shared" si="4"/>
        <v>0</v>
      </c>
      <c r="P46" s="1">
        <v>37</v>
      </c>
    </row>
    <row r="47" spans="1:16" ht="18" customHeight="1" thickBot="1" x14ac:dyDescent="0.3">
      <c r="A47" s="1">
        <v>38</v>
      </c>
      <c r="B47" s="110" t="s">
        <v>908</v>
      </c>
      <c r="C47" s="31"/>
      <c r="D47" s="5"/>
      <c r="E47" s="5">
        <v>345057733.56</v>
      </c>
      <c r="F47" s="6">
        <f t="shared" si="0"/>
        <v>345057733.56</v>
      </c>
      <c r="G47" s="7">
        <v>0</v>
      </c>
      <c r="H47" s="7">
        <v>0</v>
      </c>
      <c r="I47" s="5">
        <v>0</v>
      </c>
      <c r="J47" s="8">
        <f t="shared" si="1"/>
        <v>345057733.56</v>
      </c>
      <c r="K47" s="6">
        <v>0</v>
      </c>
      <c r="L47" s="111">
        <v>0</v>
      </c>
      <c r="M47" s="8">
        <f t="shared" si="2"/>
        <v>0</v>
      </c>
      <c r="N47" s="22">
        <f t="shared" si="3"/>
        <v>345057733.56</v>
      </c>
      <c r="O47" s="9">
        <f t="shared" si="4"/>
        <v>345057733.56</v>
      </c>
      <c r="P47" s="1">
        <v>38</v>
      </c>
    </row>
    <row r="48" spans="1:16" ht="18" customHeight="1" thickTop="1" thickBot="1" x14ac:dyDescent="0.3">
      <c r="A48" s="1"/>
      <c r="B48" s="140" t="s">
        <v>899</v>
      </c>
      <c r="C48" s="141"/>
      <c r="D48" s="10">
        <f>SUM(D10:D47)</f>
        <v>129181298323.68581</v>
      </c>
      <c r="E48" s="10">
        <f>SUM(E10:E47)</f>
        <v>42850888724.171692</v>
      </c>
      <c r="F48" s="10">
        <f t="shared" ref="F48:O48" si="5">SUM(F10:F47)</f>
        <v>172032187047.85754</v>
      </c>
      <c r="G48" s="10">
        <f t="shared" si="5"/>
        <v>4469196936.500001</v>
      </c>
      <c r="H48" s="10">
        <f t="shared" si="5"/>
        <v>6135678481.6350002</v>
      </c>
      <c r="I48" s="10">
        <f t="shared" si="5"/>
        <v>13353674348.593102</v>
      </c>
      <c r="J48" s="10">
        <f t="shared" si="5"/>
        <v>148073637281.12939</v>
      </c>
      <c r="K48" s="10">
        <f>SUM(K10:K47)</f>
        <v>61668077183.844902</v>
      </c>
      <c r="L48" s="10">
        <f t="shared" si="5"/>
        <v>1000000000</v>
      </c>
      <c r="M48" s="10">
        <f t="shared" si="5"/>
        <v>60668077183.844902</v>
      </c>
      <c r="N48" s="10">
        <f t="shared" si="5"/>
        <v>233700264231.70242</v>
      </c>
      <c r="O48" s="10">
        <f t="shared" si="5"/>
        <v>208741714464.9743</v>
      </c>
    </row>
    <row r="49" spans="1:14" ht="13.5" thickTop="1" x14ac:dyDescent="0.2">
      <c r="B49" t="s">
        <v>29</v>
      </c>
      <c r="I49" s="35"/>
      <c r="J49" s="35"/>
      <c r="K49" s="36"/>
      <c r="L49" s="36"/>
      <c r="M49" s="37"/>
    </row>
    <row r="50" spans="1:14" x14ac:dyDescent="0.2">
      <c r="B50" t="s">
        <v>30</v>
      </c>
      <c r="I50" s="36"/>
      <c r="J50" s="35"/>
    </row>
    <row r="51" spans="1:14" x14ac:dyDescent="0.2">
      <c r="C51" s="23" t="s">
        <v>37</v>
      </c>
    </row>
    <row r="52" spans="1:14" x14ac:dyDescent="0.2">
      <c r="C52" s="23"/>
      <c r="N52" s="36"/>
    </row>
    <row r="55" spans="1:14" ht="20.25" x14ac:dyDescent="0.3">
      <c r="A55" s="30"/>
    </row>
  </sheetData>
  <mergeCells count="19">
    <mergeCell ref="B48:C48"/>
    <mergeCell ref="G7:I7"/>
    <mergeCell ref="F7:F8"/>
    <mergeCell ref="E7:E8"/>
    <mergeCell ref="D7:D8"/>
    <mergeCell ref="C7:C8"/>
    <mergeCell ref="B7:B8"/>
    <mergeCell ref="B46:C46"/>
    <mergeCell ref="A1:P1"/>
    <mergeCell ref="K7:K8"/>
    <mergeCell ref="A4:O4"/>
    <mergeCell ref="A7:A8"/>
    <mergeCell ref="P7:P8"/>
    <mergeCell ref="D5:O5"/>
    <mergeCell ref="J7:J8"/>
    <mergeCell ref="M7:M8"/>
    <mergeCell ref="N7:N8"/>
    <mergeCell ref="O7:O8"/>
    <mergeCell ref="L7:L8"/>
  </mergeCells>
  <phoneticPr fontId="3" type="noConversion"/>
  <pageMargins left="0.4" right="0.34" top="0.45" bottom="0.17" header="0.51" footer="0.17"/>
  <pageSetup scale="4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Q415"/>
  <sheetViews>
    <sheetView topLeftCell="B4" workbookViewId="0">
      <pane xSplit="3" ySplit="3" topLeftCell="E411" activePane="bottomRight" state="frozen"/>
      <selection activeCell="B4" sqref="B4"/>
      <selection pane="topRight" activeCell="E4" sqref="E4"/>
      <selection pane="bottomLeft" activeCell="B7" sqref="B7"/>
      <selection pane="bottomRight" sqref="A1:Q1"/>
    </sheetView>
  </sheetViews>
  <sheetFormatPr defaultRowHeight="12.75" x14ac:dyDescent="0.2"/>
  <cols>
    <col min="1" max="1" width="9.28515625" bestFit="1" customWidth="1"/>
    <col min="2" max="2" width="13.85546875" bestFit="1" customWidth="1"/>
    <col min="3" max="3" width="6.140625" customWidth="1"/>
    <col min="4" max="4" width="23.85546875" bestFit="1" customWidth="1"/>
    <col min="5" max="5" width="17.140625" customWidth="1"/>
    <col min="6" max="6" width="19.85546875" customWidth="1"/>
    <col min="7" max="7" width="18.42578125" customWidth="1"/>
    <col min="8" max="8" width="19.7109375" bestFit="1" customWidth="1"/>
    <col min="9" max="9" width="0.7109375" customWidth="1"/>
    <col min="10" max="10" width="4.7109375" style="17" customWidth="1"/>
    <col min="11" max="11" width="13.140625" customWidth="1"/>
    <col min="12" max="12" width="9.42578125" bestFit="1" customWidth="1"/>
    <col min="13" max="13" width="20.140625" customWidth="1"/>
    <col min="14" max="14" width="18.7109375" customWidth="1"/>
    <col min="15" max="15" width="21.85546875" customWidth="1"/>
    <col min="16" max="16" width="18.5703125" customWidth="1"/>
    <col min="17" max="17" width="22.140625" bestFit="1" customWidth="1"/>
  </cols>
  <sheetData>
    <row r="1" spans="1:17" ht="26.25" x14ac:dyDescent="0.4">
      <c r="A1" s="135"/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</row>
    <row r="2" spans="1:17" ht="26.25" hidden="1" x14ac:dyDescent="0.4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17" ht="18" x14ac:dyDescent="0.25">
      <c r="I3" s="25" t="s">
        <v>25</v>
      </c>
    </row>
    <row r="4" spans="1:17" ht="45" customHeight="1" x14ac:dyDescent="0.3">
      <c r="B4" s="154" t="s">
        <v>915</v>
      </c>
      <c r="C4" s="154"/>
      <c r="D4" s="154"/>
      <c r="E4" s="154"/>
      <c r="F4" s="154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</row>
    <row r="5" spans="1:17" x14ac:dyDescent="0.2">
      <c r="I5" s="17">
        <v>0</v>
      </c>
    </row>
    <row r="6" spans="1:17" ht="91.5" customHeight="1" x14ac:dyDescent="0.2">
      <c r="A6" s="13" t="s">
        <v>0</v>
      </c>
      <c r="B6" s="3" t="s">
        <v>11</v>
      </c>
      <c r="C6" s="3" t="s">
        <v>0</v>
      </c>
      <c r="D6" s="3" t="s">
        <v>12</v>
      </c>
      <c r="E6" s="3" t="s">
        <v>7</v>
      </c>
      <c r="F6" s="3" t="s">
        <v>902</v>
      </c>
      <c r="G6" s="3" t="s">
        <v>13</v>
      </c>
      <c r="H6" s="3" t="s">
        <v>26</v>
      </c>
      <c r="I6" s="11"/>
      <c r="J6" s="18"/>
      <c r="K6" s="3" t="s">
        <v>11</v>
      </c>
      <c r="L6" s="3" t="s">
        <v>0</v>
      </c>
      <c r="M6" s="3" t="s">
        <v>12</v>
      </c>
      <c r="N6" s="3" t="s">
        <v>7</v>
      </c>
      <c r="O6" s="3" t="s">
        <v>902</v>
      </c>
      <c r="P6" s="3" t="s">
        <v>13</v>
      </c>
      <c r="Q6" s="3" t="s">
        <v>26</v>
      </c>
    </row>
    <row r="7" spans="1:17" ht="15.75" x14ac:dyDescent="0.25">
      <c r="A7" s="1"/>
      <c r="B7" s="1"/>
      <c r="C7" s="1"/>
      <c r="D7" s="1"/>
      <c r="E7" s="109" t="s">
        <v>905</v>
      </c>
      <c r="F7" s="109" t="s">
        <v>905</v>
      </c>
      <c r="G7" s="109" t="s">
        <v>905</v>
      </c>
      <c r="H7" s="109" t="s">
        <v>905</v>
      </c>
      <c r="I7" s="11"/>
      <c r="J7" s="18"/>
      <c r="K7" s="4"/>
      <c r="L7" s="4"/>
      <c r="M7" s="4"/>
      <c r="N7" s="109" t="s">
        <v>905</v>
      </c>
      <c r="O7" s="109" t="s">
        <v>905</v>
      </c>
      <c r="P7" s="109" t="s">
        <v>905</v>
      </c>
      <c r="Q7" s="109" t="s">
        <v>905</v>
      </c>
    </row>
    <row r="8" spans="1:17" ht="24.95" customHeight="1" x14ac:dyDescent="0.2">
      <c r="A8" s="152">
        <v>1</v>
      </c>
      <c r="B8" s="149" t="s">
        <v>41</v>
      </c>
      <c r="C8" s="1">
        <v>1</v>
      </c>
      <c r="D8" s="1" t="s">
        <v>80</v>
      </c>
      <c r="E8" s="5">
        <v>105903156.59010001</v>
      </c>
      <c r="F8" s="5">
        <v>0</v>
      </c>
      <c r="G8" s="5">
        <v>38271430.978200004</v>
      </c>
      <c r="H8" s="6">
        <f>E8+F8+G8</f>
        <v>144174587.56830001</v>
      </c>
      <c r="I8" s="11"/>
      <c r="J8" s="155">
        <v>19</v>
      </c>
      <c r="K8" s="149" t="s">
        <v>59</v>
      </c>
      <c r="L8" s="12">
        <v>26</v>
      </c>
      <c r="M8" s="1" t="s">
        <v>463</v>
      </c>
      <c r="N8" s="5">
        <v>112112519.30419999</v>
      </c>
      <c r="O8" s="5">
        <v>0</v>
      </c>
      <c r="P8" s="5">
        <v>42139009.869400002</v>
      </c>
      <c r="Q8" s="6">
        <f>N8+O8+P8</f>
        <v>154251529.17359999</v>
      </c>
    </row>
    <row r="9" spans="1:17" ht="24.95" customHeight="1" x14ac:dyDescent="0.2">
      <c r="A9" s="152"/>
      <c r="B9" s="150"/>
      <c r="C9" s="1">
        <v>2</v>
      </c>
      <c r="D9" s="1" t="s">
        <v>81</v>
      </c>
      <c r="E9" s="5">
        <v>176685620.67919999</v>
      </c>
      <c r="F9" s="5">
        <v>0</v>
      </c>
      <c r="G9" s="5">
        <v>67541301.921000004</v>
      </c>
      <c r="H9" s="6">
        <f t="shared" ref="H9:H72" si="0">E9+F9+G9</f>
        <v>244226922.6002</v>
      </c>
      <c r="I9" s="11"/>
      <c r="J9" s="155"/>
      <c r="K9" s="150"/>
      <c r="L9" s="12">
        <v>27</v>
      </c>
      <c r="M9" s="1" t="s">
        <v>464</v>
      </c>
      <c r="N9" s="5">
        <v>109795568.08570001</v>
      </c>
      <c r="O9" s="5">
        <v>0</v>
      </c>
      <c r="P9" s="5">
        <v>45246095.6184</v>
      </c>
      <c r="Q9" s="6">
        <f t="shared" ref="Q9:Q72" si="1">N9+O9+P9</f>
        <v>155041663.70410001</v>
      </c>
    </row>
    <row r="10" spans="1:17" ht="24.95" customHeight="1" x14ac:dyDescent="0.2">
      <c r="A10" s="152"/>
      <c r="B10" s="150"/>
      <c r="C10" s="1">
        <v>3</v>
      </c>
      <c r="D10" s="1" t="s">
        <v>82</v>
      </c>
      <c r="E10" s="5">
        <v>124317787.2097</v>
      </c>
      <c r="F10" s="5">
        <v>0</v>
      </c>
      <c r="G10" s="5">
        <v>44074075.292300001</v>
      </c>
      <c r="H10" s="6">
        <f t="shared" si="0"/>
        <v>168391862.502</v>
      </c>
      <c r="I10" s="11"/>
      <c r="J10" s="155"/>
      <c r="K10" s="150"/>
      <c r="L10" s="12">
        <v>28</v>
      </c>
      <c r="M10" s="1" t="s">
        <v>465</v>
      </c>
      <c r="N10" s="5">
        <v>109894957.5029</v>
      </c>
      <c r="O10" s="5">
        <v>0</v>
      </c>
      <c r="P10" s="5">
        <v>44507974.2443</v>
      </c>
      <c r="Q10" s="6">
        <f t="shared" si="1"/>
        <v>154402931.74720001</v>
      </c>
    </row>
    <row r="11" spans="1:17" ht="24.95" customHeight="1" x14ac:dyDescent="0.2">
      <c r="A11" s="152"/>
      <c r="B11" s="150"/>
      <c r="C11" s="1">
        <v>4</v>
      </c>
      <c r="D11" s="1" t="s">
        <v>83</v>
      </c>
      <c r="E11" s="5">
        <v>126666360.82170001</v>
      </c>
      <c r="F11" s="5">
        <v>0</v>
      </c>
      <c r="G11" s="5">
        <v>46100717.144699998</v>
      </c>
      <c r="H11" s="6">
        <f t="shared" si="0"/>
        <v>172767077.9664</v>
      </c>
      <c r="I11" s="11"/>
      <c r="J11" s="155"/>
      <c r="K11" s="150"/>
      <c r="L11" s="12">
        <v>29</v>
      </c>
      <c r="M11" s="1" t="s">
        <v>466</v>
      </c>
      <c r="N11" s="5">
        <v>130243761.8556</v>
      </c>
      <c r="O11" s="5">
        <v>0</v>
      </c>
      <c r="P11" s="5">
        <v>52443935.510399997</v>
      </c>
      <c r="Q11" s="6">
        <f t="shared" si="1"/>
        <v>182687697.366</v>
      </c>
    </row>
    <row r="12" spans="1:17" ht="24.95" customHeight="1" x14ac:dyDescent="0.2">
      <c r="A12" s="152"/>
      <c r="B12" s="150"/>
      <c r="C12" s="1">
        <v>5</v>
      </c>
      <c r="D12" s="1" t="s">
        <v>84</v>
      </c>
      <c r="E12" s="5">
        <v>115291196.0907</v>
      </c>
      <c r="F12" s="5">
        <v>0</v>
      </c>
      <c r="G12" s="5">
        <v>41093741.396300003</v>
      </c>
      <c r="H12" s="6">
        <f t="shared" si="0"/>
        <v>156384937.48699999</v>
      </c>
      <c r="I12" s="11"/>
      <c r="J12" s="155"/>
      <c r="K12" s="150"/>
      <c r="L12" s="12">
        <v>30</v>
      </c>
      <c r="M12" s="1" t="s">
        <v>467</v>
      </c>
      <c r="N12" s="5">
        <v>131262655.90009999</v>
      </c>
      <c r="O12" s="5">
        <v>0</v>
      </c>
      <c r="P12" s="5">
        <v>51647804.346699998</v>
      </c>
      <c r="Q12" s="6">
        <f t="shared" si="1"/>
        <v>182910460.24680001</v>
      </c>
    </row>
    <row r="13" spans="1:17" ht="24.95" customHeight="1" x14ac:dyDescent="0.2">
      <c r="A13" s="152"/>
      <c r="B13" s="150"/>
      <c r="C13" s="1">
        <v>6</v>
      </c>
      <c r="D13" s="1" t="s">
        <v>85</v>
      </c>
      <c r="E13" s="5">
        <v>119066005.1318</v>
      </c>
      <c r="F13" s="5">
        <v>0</v>
      </c>
      <c r="G13" s="5">
        <v>42550092.430299997</v>
      </c>
      <c r="H13" s="6">
        <f t="shared" si="0"/>
        <v>161616097.56209999</v>
      </c>
      <c r="I13" s="11"/>
      <c r="J13" s="155"/>
      <c r="K13" s="150"/>
      <c r="L13" s="12">
        <v>31</v>
      </c>
      <c r="M13" s="1" t="s">
        <v>65</v>
      </c>
      <c r="N13" s="5">
        <v>226949653.4131</v>
      </c>
      <c r="O13" s="5">
        <v>0</v>
      </c>
      <c r="P13" s="5">
        <v>87071246.448899999</v>
      </c>
      <c r="Q13" s="6">
        <f t="shared" si="1"/>
        <v>314020899.86199999</v>
      </c>
    </row>
    <row r="14" spans="1:17" ht="24.95" customHeight="1" x14ac:dyDescent="0.2">
      <c r="A14" s="152"/>
      <c r="B14" s="150"/>
      <c r="C14" s="1">
        <v>7</v>
      </c>
      <c r="D14" s="1" t="s">
        <v>86</v>
      </c>
      <c r="E14" s="5">
        <v>115525916.265</v>
      </c>
      <c r="F14" s="5">
        <v>0</v>
      </c>
      <c r="G14" s="5">
        <v>40794810.566600002</v>
      </c>
      <c r="H14" s="6">
        <f t="shared" si="0"/>
        <v>156320726.83160001</v>
      </c>
      <c r="I14" s="11"/>
      <c r="J14" s="155"/>
      <c r="K14" s="150"/>
      <c r="L14" s="12">
        <v>32</v>
      </c>
      <c r="M14" s="1" t="s">
        <v>468</v>
      </c>
      <c r="N14" s="5">
        <v>113674070.3019</v>
      </c>
      <c r="O14" s="5">
        <v>0</v>
      </c>
      <c r="P14" s="5">
        <v>45323627.043700002</v>
      </c>
      <c r="Q14" s="6">
        <f t="shared" si="1"/>
        <v>158997697.34560001</v>
      </c>
    </row>
    <row r="15" spans="1:17" ht="24.95" customHeight="1" x14ac:dyDescent="0.2">
      <c r="A15" s="152"/>
      <c r="B15" s="150"/>
      <c r="C15" s="1">
        <v>8</v>
      </c>
      <c r="D15" s="1" t="s">
        <v>87</v>
      </c>
      <c r="E15" s="5">
        <v>112644972.081</v>
      </c>
      <c r="F15" s="5">
        <v>0</v>
      </c>
      <c r="G15" s="5">
        <v>38914812.281199999</v>
      </c>
      <c r="H15" s="6">
        <f t="shared" si="0"/>
        <v>151559784.36219999</v>
      </c>
      <c r="I15" s="11"/>
      <c r="J15" s="155"/>
      <c r="K15" s="150"/>
      <c r="L15" s="12">
        <v>33</v>
      </c>
      <c r="M15" s="1" t="s">
        <v>469</v>
      </c>
      <c r="N15" s="5">
        <v>112499936.31029999</v>
      </c>
      <c r="O15" s="5">
        <v>0</v>
      </c>
      <c r="P15" s="5">
        <v>41562797.796499997</v>
      </c>
      <c r="Q15" s="6">
        <f t="shared" si="1"/>
        <v>154062734.10679999</v>
      </c>
    </row>
    <row r="16" spans="1:17" ht="24.95" customHeight="1" x14ac:dyDescent="0.2">
      <c r="A16" s="152"/>
      <c r="B16" s="150"/>
      <c r="C16" s="1">
        <v>9</v>
      </c>
      <c r="D16" s="1" t="s">
        <v>88</v>
      </c>
      <c r="E16" s="5">
        <v>121527883.6226</v>
      </c>
      <c r="F16" s="5">
        <v>0</v>
      </c>
      <c r="G16" s="5">
        <v>43493237.239399999</v>
      </c>
      <c r="H16" s="6">
        <f t="shared" si="0"/>
        <v>165021120.86199999</v>
      </c>
      <c r="I16" s="11"/>
      <c r="J16" s="155"/>
      <c r="K16" s="150"/>
      <c r="L16" s="12">
        <v>34</v>
      </c>
      <c r="M16" s="1" t="s">
        <v>470</v>
      </c>
      <c r="N16" s="5">
        <v>134665273.04350001</v>
      </c>
      <c r="O16" s="5">
        <v>0</v>
      </c>
      <c r="P16" s="5">
        <v>52938267.736699998</v>
      </c>
      <c r="Q16" s="6">
        <f t="shared" si="1"/>
        <v>187603540.7802</v>
      </c>
    </row>
    <row r="17" spans="1:17" ht="24.95" customHeight="1" x14ac:dyDescent="0.2">
      <c r="A17" s="152"/>
      <c r="B17" s="150"/>
      <c r="C17" s="1">
        <v>10</v>
      </c>
      <c r="D17" s="1" t="s">
        <v>89</v>
      </c>
      <c r="E17" s="5">
        <v>123326211.74240001</v>
      </c>
      <c r="F17" s="5">
        <v>0</v>
      </c>
      <c r="G17" s="5">
        <v>45113347.966499999</v>
      </c>
      <c r="H17" s="6">
        <f t="shared" si="0"/>
        <v>168439559.7089</v>
      </c>
      <c r="I17" s="11"/>
      <c r="J17" s="155"/>
      <c r="K17" s="150"/>
      <c r="L17" s="12">
        <v>35</v>
      </c>
      <c r="M17" s="1" t="s">
        <v>471</v>
      </c>
      <c r="N17" s="5">
        <v>111111830.0958</v>
      </c>
      <c r="O17" s="5">
        <v>0</v>
      </c>
      <c r="P17" s="5">
        <v>44876572.333300002</v>
      </c>
      <c r="Q17" s="6">
        <f t="shared" si="1"/>
        <v>155988402.42910001</v>
      </c>
    </row>
    <row r="18" spans="1:17" ht="24.95" customHeight="1" x14ac:dyDescent="0.2">
      <c r="A18" s="152"/>
      <c r="B18" s="150"/>
      <c r="C18" s="1">
        <v>11</v>
      </c>
      <c r="D18" s="1" t="s">
        <v>90</v>
      </c>
      <c r="E18" s="5">
        <v>134867077.22920001</v>
      </c>
      <c r="F18" s="5">
        <v>0</v>
      </c>
      <c r="G18" s="5">
        <v>51007309.126500003</v>
      </c>
      <c r="H18" s="6">
        <f t="shared" si="0"/>
        <v>185874386.35570002</v>
      </c>
      <c r="I18" s="11"/>
      <c r="J18" s="155"/>
      <c r="K18" s="150"/>
      <c r="L18" s="12">
        <v>36</v>
      </c>
      <c r="M18" s="1" t="s">
        <v>472</v>
      </c>
      <c r="N18" s="5">
        <v>140632332.74219999</v>
      </c>
      <c r="O18" s="5">
        <v>0</v>
      </c>
      <c r="P18" s="5">
        <v>55336283.266199999</v>
      </c>
      <c r="Q18" s="6">
        <f t="shared" si="1"/>
        <v>195968616.00839999</v>
      </c>
    </row>
    <row r="19" spans="1:17" ht="24.95" customHeight="1" x14ac:dyDescent="0.2">
      <c r="A19" s="152"/>
      <c r="B19" s="150"/>
      <c r="C19" s="1">
        <v>12</v>
      </c>
      <c r="D19" s="1" t="s">
        <v>91</v>
      </c>
      <c r="E19" s="5">
        <v>129853020.25300001</v>
      </c>
      <c r="F19" s="5">
        <v>0</v>
      </c>
      <c r="G19" s="5">
        <v>48646949.074500002</v>
      </c>
      <c r="H19" s="6">
        <f t="shared" si="0"/>
        <v>178499969.32750002</v>
      </c>
      <c r="I19" s="11"/>
      <c r="J19" s="155"/>
      <c r="K19" s="150"/>
      <c r="L19" s="12">
        <v>37</v>
      </c>
      <c r="M19" s="1" t="s">
        <v>473</v>
      </c>
      <c r="N19" s="5">
        <v>123497733.2155</v>
      </c>
      <c r="O19" s="5">
        <v>0</v>
      </c>
      <c r="P19" s="5">
        <v>50625370.2399</v>
      </c>
      <c r="Q19" s="6">
        <f t="shared" si="1"/>
        <v>174123103.45539999</v>
      </c>
    </row>
    <row r="20" spans="1:17" ht="24.95" customHeight="1" x14ac:dyDescent="0.2">
      <c r="A20" s="152"/>
      <c r="B20" s="150"/>
      <c r="C20" s="1">
        <v>13</v>
      </c>
      <c r="D20" s="1" t="s">
        <v>92</v>
      </c>
      <c r="E20" s="5">
        <v>99158630.514300004</v>
      </c>
      <c r="F20" s="5">
        <v>0</v>
      </c>
      <c r="G20" s="5">
        <v>35970468.509800002</v>
      </c>
      <c r="H20" s="6">
        <f t="shared" si="0"/>
        <v>135129099.02410001</v>
      </c>
      <c r="I20" s="11"/>
      <c r="J20" s="155"/>
      <c r="K20" s="150"/>
      <c r="L20" s="12">
        <v>38</v>
      </c>
      <c r="M20" s="1" t="s">
        <v>474</v>
      </c>
      <c r="N20" s="5">
        <v>128419566.4769</v>
      </c>
      <c r="O20" s="5">
        <v>0</v>
      </c>
      <c r="P20" s="5">
        <v>52348455.282499999</v>
      </c>
      <c r="Q20" s="6">
        <f t="shared" si="1"/>
        <v>180768021.75940001</v>
      </c>
    </row>
    <row r="21" spans="1:17" ht="24.95" customHeight="1" x14ac:dyDescent="0.2">
      <c r="A21" s="152"/>
      <c r="B21" s="150"/>
      <c r="C21" s="1">
        <v>14</v>
      </c>
      <c r="D21" s="1" t="s">
        <v>93</v>
      </c>
      <c r="E21" s="5">
        <v>93691361.722000003</v>
      </c>
      <c r="F21" s="5">
        <v>0</v>
      </c>
      <c r="G21" s="5">
        <v>33772850.435400002</v>
      </c>
      <c r="H21" s="6">
        <f t="shared" si="0"/>
        <v>127464212.15740001</v>
      </c>
      <c r="I21" s="11"/>
      <c r="J21" s="155"/>
      <c r="K21" s="150"/>
      <c r="L21" s="12">
        <v>39</v>
      </c>
      <c r="M21" s="1" t="s">
        <v>475</v>
      </c>
      <c r="N21" s="5">
        <v>101098755.9497</v>
      </c>
      <c r="O21" s="5">
        <v>0</v>
      </c>
      <c r="P21" s="5">
        <v>40909979.4943</v>
      </c>
      <c r="Q21" s="6">
        <f t="shared" si="1"/>
        <v>142008735.44400001</v>
      </c>
    </row>
    <row r="22" spans="1:17" ht="24.95" customHeight="1" x14ac:dyDescent="0.2">
      <c r="A22" s="152"/>
      <c r="B22" s="150"/>
      <c r="C22" s="1">
        <v>15</v>
      </c>
      <c r="D22" s="1" t="s">
        <v>94</v>
      </c>
      <c r="E22" s="5">
        <v>97560151.098900005</v>
      </c>
      <c r="F22" s="5">
        <v>0</v>
      </c>
      <c r="G22" s="5">
        <v>36519757.378899999</v>
      </c>
      <c r="H22" s="6">
        <f t="shared" si="0"/>
        <v>134079908.47780001</v>
      </c>
      <c r="I22" s="11"/>
      <c r="J22" s="155"/>
      <c r="K22" s="150"/>
      <c r="L22" s="12">
        <v>40</v>
      </c>
      <c r="M22" s="1" t="s">
        <v>476</v>
      </c>
      <c r="N22" s="5">
        <v>111464968.7525</v>
      </c>
      <c r="O22" s="5">
        <v>0</v>
      </c>
      <c r="P22" s="5">
        <v>46456159.475400001</v>
      </c>
      <c r="Q22" s="6">
        <f t="shared" si="1"/>
        <v>157921128.2279</v>
      </c>
    </row>
    <row r="23" spans="1:17" ht="24.95" customHeight="1" x14ac:dyDescent="0.2">
      <c r="A23" s="152"/>
      <c r="B23" s="150"/>
      <c r="C23" s="1">
        <v>16</v>
      </c>
      <c r="D23" s="1" t="s">
        <v>95</v>
      </c>
      <c r="E23" s="5">
        <v>145430724.43000001</v>
      </c>
      <c r="F23" s="5">
        <v>0</v>
      </c>
      <c r="G23" s="5">
        <v>48742059.223899998</v>
      </c>
      <c r="H23" s="6">
        <f t="shared" si="0"/>
        <v>194172783.6539</v>
      </c>
      <c r="I23" s="11"/>
      <c r="J23" s="155"/>
      <c r="K23" s="150"/>
      <c r="L23" s="12">
        <v>41</v>
      </c>
      <c r="M23" s="1" t="s">
        <v>477</v>
      </c>
      <c r="N23" s="5">
        <v>137440265.0537</v>
      </c>
      <c r="O23" s="5">
        <v>0</v>
      </c>
      <c r="P23" s="5">
        <v>53308346.139399998</v>
      </c>
      <c r="Q23" s="6">
        <f t="shared" si="1"/>
        <v>190748611.19310001</v>
      </c>
    </row>
    <row r="24" spans="1:17" ht="24.95" customHeight="1" x14ac:dyDescent="0.2">
      <c r="A24" s="152"/>
      <c r="B24" s="151"/>
      <c r="C24" s="1">
        <v>17</v>
      </c>
      <c r="D24" s="1" t="s">
        <v>96</v>
      </c>
      <c r="E24" s="5">
        <v>125660677.2018</v>
      </c>
      <c r="F24" s="5">
        <v>0</v>
      </c>
      <c r="G24" s="5">
        <v>41147125.205899999</v>
      </c>
      <c r="H24" s="6">
        <f t="shared" si="0"/>
        <v>166807802.4077</v>
      </c>
      <c r="I24" s="11"/>
      <c r="J24" s="155"/>
      <c r="K24" s="150"/>
      <c r="L24" s="12">
        <v>42</v>
      </c>
      <c r="M24" s="1" t="s">
        <v>478</v>
      </c>
      <c r="N24" s="5">
        <v>160691266.6424</v>
      </c>
      <c r="O24" s="5">
        <v>0</v>
      </c>
      <c r="P24" s="5">
        <v>66068186.864200003</v>
      </c>
      <c r="Q24" s="6">
        <f t="shared" si="1"/>
        <v>226759453.50659999</v>
      </c>
    </row>
    <row r="25" spans="1:17" ht="24.95" customHeight="1" x14ac:dyDescent="0.2">
      <c r="A25" s="1"/>
      <c r="B25" s="142" t="s">
        <v>857</v>
      </c>
      <c r="C25" s="143"/>
      <c r="D25" s="144"/>
      <c r="E25" s="14">
        <f>SUM(E8:E24)</f>
        <v>2067176752.6834004</v>
      </c>
      <c r="F25" s="14">
        <f t="shared" ref="F25:H25" si="2">SUM(F8:F24)</f>
        <v>0</v>
      </c>
      <c r="G25" s="14">
        <f t="shared" si="2"/>
        <v>743754086.17139995</v>
      </c>
      <c r="H25" s="14">
        <f t="shared" si="2"/>
        <v>2810930838.8548002</v>
      </c>
      <c r="I25" s="11"/>
      <c r="J25" s="155"/>
      <c r="K25" s="150"/>
      <c r="L25" s="12">
        <v>43</v>
      </c>
      <c r="M25" s="1" t="s">
        <v>479</v>
      </c>
      <c r="N25" s="5">
        <v>104867437.43430001</v>
      </c>
      <c r="O25" s="5">
        <v>0</v>
      </c>
      <c r="P25" s="5">
        <v>43782990.653499998</v>
      </c>
      <c r="Q25" s="6">
        <f t="shared" si="1"/>
        <v>148650428.0878</v>
      </c>
    </row>
    <row r="26" spans="1:17" ht="24.95" customHeight="1" x14ac:dyDescent="0.2">
      <c r="A26" s="152">
        <v>2</v>
      </c>
      <c r="B26" s="149" t="s">
        <v>42</v>
      </c>
      <c r="C26" s="1">
        <v>1</v>
      </c>
      <c r="D26" s="1" t="s">
        <v>97</v>
      </c>
      <c r="E26" s="5">
        <v>128869124.8471</v>
      </c>
      <c r="F26" s="5">
        <v>0</v>
      </c>
      <c r="G26" s="5">
        <v>46229867.885200001</v>
      </c>
      <c r="H26" s="6">
        <f t="shared" si="0"/>
        <v>175098992.73230001</v>
      </c>
      <c r="I26" s="11"/>
      <c r="J26" s="155"/>
      <c r="K26" s="151"/>
      <c r="L26" s="12">
        <v>44</v>
      </c>
      <c r="M26" s="1" t="s">
        <v>480</v>
      </c>
      <c r="N26" s="5">
        <v>123309508.4938</v>
      </c>
      <c r="O26" s="5">
        <v>0</v>
      </c>
      <c r="P26" s="5">
        <v>49001281.1699</v>
      </c>
      <c r="Q26" s="6">
        <f t="shared" si="1"/>
        <v>172310789.66369998</v>
      </c>
    </row>
    <row r="27" spans="1:17" ht="24.95" customHeight="1" x14ac:dyDescent="0.2">
      <c r="A27" s="152"/>
      <c r="B27" s="150"/>
      <c r="C27" s="1">
        <v>2</v>
      </c>
      <c r="D27" s="1" t="s">
        <v>98</v>
      </c>
      <c r="E27" s="5">
        <v>157432629.86950001</v>
      </c>
      <c r="F27" s="5">
        <v>0</v>
      </c>
      <c r="G27" s="5">
        <v>48731227.808600001</v>
      </c>
      <c r="H27" s="6">
        <f t="shared" si="0"/>
        <v>206163857.67810002</v>
      </c>
      <c r="I27" s="11"/>
      <c r="J27" s="27"/>
      <c r="K27" s="142" t="s">
        <v>875</v>
      </c>
      <c r="L27" s="143"/>
      <c r="M27" s="144"/>
      <c r="N27" s="14">
        <f>2423632060.5741+3268139285.45</f>
        <v>5691771346.0240993</v>
      </c>
      <c r="O27" s="14">
        <v>0</v>
      </c>
      <c r="P27" s="14">
        <f>965594383.5336+1304757556.93</f>
        <v>2270351940.4636002</v>
      </c>
      <c r="Q27" s="14">
        <f>3389226444.1077+4572896842.38</f>
        <v>7962123286.4876995</v>
      </c>
    </row>
    <row r="28" spans="1:17" ht="24.95" customHeight="1" x14ac:dyDescent="0.2">
      <c r="A28" s="152"/>
      <c r="B28" s="150"/>
      <c r="C28" s="1">
        <v>3</v>
      </c>
      <c r="D28" s="1" t="s">
        <v>99</v>
      </c>
      <c r="E28" s="5">
        <v>134053929.43520001</v>
      </c>
      <c r="F28" s="5">
        <v>0</v>
      </c>
      <c r="G28" s="5">
        <v>44734381.060099997</v>
      </c>
      <c r="H28" s="6">
        <f t="shared" si="0"/>
        <v>178788310.49529999</v>
      </c>
      <c r="I28" s="11"/>
      <c r="J28" s="146">
        <v>20</v>
      </c>
      <c r="K28" s="149" t="s">
        <v>60</v>
      </c>
      <c r="L28" s="12">
        <v>1</v>
      </c>
      <c r="M28" s="1" t="s">
        <v>481</v>
      </c>
      <c r="N28" s="5">
        <v>125300505.1002</v>
      </c>
      <c r="O28" s="5">
        <v>0</v>
      </c>
      <c r="P28" s="5">
        <v>42037996.063699998</v>
      </c>
      <c r="Q28" s="6">
        <f t="shared" si="1"/>
        <v>167338501.16389999</v>
      </c>
    </row>
    <row r="29" spans="1:17" ht="24.95" customHeight="1" x14ac:dyDescent="0.2">
      <c r="A29" s="152"/>
      <c r="B29" s="150"/>
      <c r="C29" s="1">
        <v>4</v>
      </c>
      <c r="D29" s="1" t="s">
        <v>100</v>
      </c>
      <c r="E29" s="5">
        <v>117366146.7472</v>
      </c>
      <c r="F29" s="5">
        <v>0</v>
      </c>
      <c r="G29" s="5">
        <v>41580202.8345</v>
      </c>
      <c r="H29" s="6">
        <f t="shared" si="0"/>
        <v>158946349.5817</v>
      </c>
      <c r="I29" s="11"/>
      <c r="J29" s="147"/>
      <c r="K29" s="150"/>
      <c r="L29" s="12">
        <v>2</v>
      </c>
      <c r="M29" s="1" t="s">
        <v>482</v>
      </c>
      <c r="N29" s="5">
        <v>129114824.54719999</v>
      </c>
      <c r="O29" s="5">
        <v>0</v>
      </c>
      <c r="P29" s="5">
        <v>45295056.085299999</v>
      </c>
      <c r="Q29" s="6">
        <f t="shared" si="1"/>
        <v>174409880.63249999</v>
      </c>
    </row>
    <row r="30" spans="1:17" ht="24.95" customHeight="1" x14ac:dyDescent="0.2">
      <c r="A30" s="152"/>
      <c r="B30" s="150"/>
      <c r="C30" s="1">
        <v>5</v>
      </c>
      <c r="D30" s="1" t="s">
        <v>101</v>
      </c>
      <c r="E30" s="5">
        <v>116138007.9914</v>
      </c>
      <c r="F30" s="5">
        <v>0</v>
      </c>
      <c r="G30" s="5">
        <v>43100669.951700002</v>
      </c>
      <c r="H30" s="6">
        <f t="shared" si="0"/>
        <v>159238677.94310001</v>
      </c>
      <c r="I30" s="11"/>
      <c r="J30" s="147"/>
      <c r="K30" s="150"/>
      <c r="L30" s="12">
        <v>3</v>
      </c>
      <c r="M30" s="1" t="s">
        <v>483</v>
      </c>
      <c r="N30" s="5">
        <v>140464731.29620001</v>
      </c>
      <c r="O30" s="5">
        <v>0</v>
      </c>
      <c r="P30" s="5">
        <v>47552811.900200002</v>
      </c>
      <c r="Q30" s="6">
        <f t="shared" si="1"/>
        <v>188017543.19640002</v>
      </c>
    </row>
    <row r="31" spans="1:17" ht="24.95" customHeight="1" x14ac:dyDescent="0.2">
      <c r="A31" s="152"/>
      <c r="B31" s="150"/>
      <c r="C31" s="1">
        <v>6</v>
      </c>
      <c r="D31" s="1" t="s">
        <v>102</v>
      </c>
      <c r="E31" s="5">
        <v>124168266.1312</v>
      </c>
      <c r="F31" s="5">
        <v>0</v>
      </c>
      <c r="G31" s="5">
        <v>46001714.549900003</v>
      </c>
      <c r="H31" s="6">
        <f t="shared" si="0"/>
        <v>170169980.68110001</v>
      </c>
      <c r="I31" s="11"/>
      <c r="J31" s="147"/>
      <c r="K31" s="150"/>
      <c r="L31" s="12">
        <v>4</v>
      </c>
      <c r="M31" s="1" t="s">
        <v>484</v>
      </c>
      <c r="N31" s="5">
        <v>131699655.22840001</v>
      </c>
      <c r="O31" s="5">
        <v>0</v>
      </c>
      <c r="P31" s="5">
        <v>46483932.9538</v>
      </c>
      <c r="Q31" s="6">
        <f t="shared" si="1"/>
        <v>178183588.18220001</v>
      </c>
    </row>
    <row r="32" spans="1:17" ht="24.95" customHeight="1" x14ac:dyDescent="0.2">
      <c r="A32" s="152"/>
      <c r="B32" s="150"/>
      <c r="C32" s="1">
        <v>7</v>
      </c>
      <c r="D32" s="1" t="s">
        <v>103</v>
      </c>
      <c r="E32" s="5">
        <v>135249012.46740001</v>
      </c>
      <c r="F32" s="5">
        <v>0</v>
      </c>
      <c r="G32" s="5">
        <v>45200587.327799998</v>
      </c>
      <c r="H32" s="6">
        <f t="shared" si="0"/>
        <v>180449599.79520002</v>
      </c>
      <c r="I32" s="11"/>
      <c r="J32" s="147"/>
      <c r="K32" s="150"/>
      <c r="L32" s="12">
        <v>5</v>
      </c>
      <c r="M32" s="1" t="s">
        <v>485</v>
      </c>
      <c r="N32" s="5">
        <v>123167914.0724</v>
      </c>
      <c r="O32" s="5">
        <v>0</v>
      </c>
      <c r="P32" s="5">
        <v>42314167.071699999</v>
      </c>
      <c r="Q32" s="6">
        <f t="shared" si="1"/>
        <v>165482081.14410001</v>
      </c>
    </row>
    <row r="33" spans="1:17" ht="24.95" customHeight="1" x14ac:dyDescent="0.2">
      <c r="A33" s="152"/>
      <c r="B33" s="150"/>
      <c r="C33" s="1">
        <v>8</v>
      </c>
      <c r="D33" s="1" t="s">
        <v>104</v>
      </c>
      <c r="E33" s="5">
        <v>141481749.42089999</v>
      </c>
      <c r="F33" s="5">
        <v>0</v>
      </c>
      <c r="G33" s="5">
        <v>45140172.0286</v>
      </c>
      <c r="H33" s="6">
        <f t="shared" si="0"/>
        <v>186621921.44949999</v>
      </c>
      <c r="I33" s="11"/>
      <c r="J33" s="147"/>
      <c r="K33" s="150"/>
      <c r="L33" s="12">
        <v>6</v>
      </c>
      <c r="M33" s="1" t="s">
        <v>486</v>
      </c>
      <c r="N33" s="5">
        <v>115209385.1424</v>
      </c>
      <c r="O33" s="5">
        <v>0</v>
      </c>
      <c r="P33" s="5">
        <v>40950150.599200003</v>
      </c>
      <c r="Q33" s="6">
        <f t="shared" si="1"/>
        <v>156159535.74160001</v>
      </c>
    </row>
    <row r="34" spans="1:17" ht="24.95" customHeight="1" x14ac:dyDescent="0.2">
      <c r="A34" s="152"/>
      <c r="B34" s="150"/>
      <c r="C34" s="1">
        <v>9</v>
      </c>
      <c r="D34" s="1" t="s">
        <v>834</v>
      </c>
      <c r="E34" s="5">
        <v>123011341.7385</v>
      </c>
      <c r="F34" s="5">
        <v>0</v>
      </c>
      <c r="G34" s="5">
        <v>47894850.618600003</v>
      </c>
      <c r="H34" s="6">
        <f t="shared" si="0"/>
        <v>170906192.35710001</v>
      </c>
      <c r="I34" s="11"/>
      <c r="J34" s="147"/>
      <c r="K34" s="150"/>
      <c r="L34" s="12">
        <v>7</v>
      </c>
      <c r="M34" s="1" t="s">
        <v>487</v>
      </c>
      <c r="N34" s="5">
        <v>115586411.5904</v>
      </c>
      <c r="O34" s="5">
        <v>0</v>
      </c>
      <c r="P34" s="5">
        <v>38736896.712200001</v>
      </c>
      <c r="Q34" s="6">
        <f t="shared" si="1"/>
        <v>154323308.3026</v>
      </c>
    </row>
    <row r="35" spans="1:17" ht="24.95" customHeight="1" x14ac:dyDescent="0.2">
      <c r="A35" s="152"/>
      <c r="B35" s="150"/>
      <c r="C35" s="1">
        <v>10</v>
      </c>
      <c r="D35" s="1" t="s">
        <v>105</v>
      </c>
      <c r="E35" s="5">
        <v>110140479.4145</v>
      </c>
      <c r="F35" s="5">
        <v>0</v>
      </c>
      <c r="G35" s="5">
        <v>39989605.859899998</v>
      </c>
      <c r="H35" s="6">
        <f t="shared" si="0"/>
        <v>150130085.2744</v>
      </c>
      <c r="I35" s="11"/>
      <c r="J35" s="147"/>
      <c r="K35" s="150"/>
      <c r="L35" s="12">
        <v>8</v>
      </c>
      <c r="M35" s="1" t="s">
        <v>488</v>
      </c>
      <c r="N35" s="5">
        <v>123758354.4971</v>
      </c>
      <c r="O35" s="5">
        <v>0</v>
      </c>
      <c r="P35" s="5">
        <v>41701964.8741</v>
      </c>
      <c r="Q35" s="6">
        <f t="shared" si="1"/>
        <v>165460319.3712</v>
      </c>
    </row>
    <row r="36" spans="1:17" ht="24.95" customHeight="1" x14ac:dyDescent="0.2">
      <c r="A36" s="152"/>
      <c r="B36" s="150"/>
      <c r="C36" s="1">
        <v>11</v>
      </c>
      <c r="D36" s="1" t="s">
        <v>106</v>
      </c>
      <c r="E36" s="5">
        <v>111927354.428</v>
      </c>
      <c r="F36" s="5">
        <v>0</v>
      </c>
      <c r="G36" s="5">
        <v>42027257.5449</v>
      </c>
      <c r="H36" s="6">
        <f t="shared" si="0"/>
        <v>153954611.9729</v>
      </c>
      <c r="I36" s="11"/>
      <c r="J36" s="147"/>
      <c r="K36" s="150"/>
      <c r="L36" s="12">
        <v>9</v>
      </c>
      <c r="M36" s="1" t="s">
        <v>489</v>
      </c>
      <c r="N36" s="5">
        <v>116079452.45630001</v>
      </c>
      <c r="O36" s="5">
        <v>0</v>
      </c>
      <c r="P36" s="5">
        <v>39848242.155299999</v>
      </c>
      <c r="Q36" s="6">
        <f t="shared" si="1"/>
        <v>155927694.61160001</v>
      </c>
    </row>
    <row r="37" spans="1:17" ht="24.95" customHeight="1" x14ac:dyDescent="0.2">
      <c r="A37" s="152"/>
      <c r="B37" s="150"/>
      <c r="C37" s="1">
        <v>12</v>
      </c>
      <c r="D37" s="1" t="s">
        <v>107</v>
      </c>
      <c r="E37" s="5">
        <v>109584085.4797</v>
      </c>
      <c r="F37" s="5">
        <v>0</v>
      </c>
      <c r="G37" s="5">
        <v>39842684.734099999</v>
      </c>
      <c r="H37" s="6">
        <f t="shared" si="0"/>
        <v>149426770.21380001</v>
      </c>
      <c r="I37" s="11"/>
      <c r="J37" s="147"/>
      <c r="K37" s="150"/>
      <c r="L37" s="12">
        <v>10</v>
      </c>
      <c r="M37" s="1" t="s">
        <v>490</v>
      </c>
      <c r="N37" s="5">
        <v>139956247.06189999</v>
      </c>
      <c r="O37" s="5">
        <v>0</v>
      </c>
      <c r="P37" s="5">
        <v>48546749.970100001</v>
      </c>
      <c r="Q37" s="6">
        <f t="shared" si="1"/>
        <v>188502997.03200001</v>
      </c>
    </row>
    <row r="38" spans="1:17" ht="24.95" customHeight="1" x14ac:dyDescent="0.2">
      <c r="A38" s="152"/>
      <c r="B38" s="150"/>
      <c r="C38" s="1">
        <v>13</v>
      </c>
      <c r="D38" s="1" t="s">
        <v>108</v>
      </c>
      <c r="E38" s="5">
        <v>127065103.03839999</v>
      </c>
      <c r="F38" s="5">
        <v>0</v>
      </c>
      <c r="G38" s="5">
        <v>43720551.276100002</v>
      </c>
      <c r="H38" s="6">
        <f t="shared" si="0"/>
        <v>170785654.3145</v>
      </c>
      <c r="I38" s="11"/>
      <c r="J38" s="147"/>
      <c r="K38" s="150"/>
      <c r="L38" s="12">
        <v>11</v>
      </c>
      <c r="M38" s="1" t="s">
        <v>491</v>
      </c>
      <c r="N38" s="5">
        <v>115508284.8882</v>
      </c>
      <c r="O38" s="5">
        <v>0</v>
      </c>
      <c r="P38" s="5">
        <v>39322730.823600002</v>
      </c>
      <c r="Q38" s="6">
        <f t="shared" si="1"/>
        <v>154831015.71180001</v>
      </c>
    </row>
    <row r="39" spans="1:17" ht="24.95" customHeight="1" x14ac:dyDescent="0.2">
      <c r="A39" s="152"/>
      <c r="B39" s="150"/>
      <c r="C39" s="1">
        <v>14</v>
      </c>
      <c r="D39" s="1" t="s">
        <v>109</v>
      </c>
      <c r="E39" s="5">
        <v>123182092.1851</v>
      </c>
      <c r="F39" s="5">
        <v>0</v>
      </c>
      <c r="G39" s="5">
        <v>43921596.368299998</v>
      </c>
      <c r="H39" s="6">
        <f t="shared" si="0"/>
        <v>167103688.55340001</v>
      </c>
      <c r="I39" s="11"/>
      <c r="J39" s="147"/>
      <c r="K39" s="150"/>
      <c r="L39" s="12">
        <v>12</v>
      </c>
      <c r="M39" s="1" t="s">
        <v>492</v>
      </c>
      <c r="N39" s="5">
        <v>128291810.2712</v>
      </c>
      <c r="O39" s="5">
        <v>0</v>
      </c>
      <c r="P39" s="5">
        <v>43916143.957099997</v>
      </c>
      <c r="Q39" s="6">
        <f t="shared" si="1"/>
        <v>172207954.22830001</v>
      </c>
    </row>
    <row r="40" spans="1:17" ht="24.95" customHeight="1" x14ac:dyDescent="0.2">
      <c r="A40" s="152"/>
      <c r="B40" s="150"/>
      <c r="C40" s="1">
        <v>15</v>
      </c>
      <c r="D40" s="1" t="s">
        <v>110</v>
      </c>
      <c r="E40" s="5">
        <v>117545354.67990001</v>
      </c>
      <c r="F40" s="5">
        <v>0</v>
      </c>
      <c r="G40" s="5">
        <v>43530238.457599998</v>
      </c>
      <c r="H40" s="6">
        <f t="shared" si="0"/>
        <v>161075593.13749999</v>
      </c>
      <c r="I40" s="11"/>
      <c r="J40" s="147"/>
      <c r="K40" s="150"/>
      <c r="L40" s="12">
        <v>13</v>
      </c>
      <c r="M40" s="1" t="s">
        <v>493</v>
      </c>
      <c r="N40" s="5">
        <v>139808989.0235</v>
      </c>
      <c r="O40" s="5">
        <v>0</v>
      </c>
      <c r="P40" s="5">
        <v>46355330.708899997</v>
      </c>
      <c r="Q40" s="6">
        <f t="shared" si="1"/>
        <v>186164319.7324</v>
      </c>
    </row>
    <row r="41" spans="1:17" ht="24.95" customHeight="1" x14ac:dyDescent="0.2">
      <c r="A41" s="152"/>
      <c r="B41" s="150"/>
      <c r="C41" s="1">
        <v>16</v>
      </c>
      <c r="D41" s="1" t="s">
        <v>111</v>
      </c>
      <c r="E41" s="5">
        <v>109508188.35600001</v>
      </c>
      <c r="F41" s="5">
        <v>0</v>
      </c>
      <c r="G41" s="5">
        <v>41482317.097000003</v>
      </c>
      <c r="H41" s="6">
        <f t="shared" si="0"/>
        <v>150990505.45300001</v>
      </c>
      <c r="I41" s="11"/>
      <c r="J41" s="147"/>
      <c r="K41" s="150"/>
      <c r="L41" s="12">
        <v>14</v>
      </c>
      <c r="M41" s="1" t="s">
        <v>494</v>
      </c>
      <c r="N41" s="5">
        <v>139482086.7665</v>
      </c>
      <c r="O41" s="5">
        <v>0</v>
      </c>
      <c r="P41" s="5">
        <v>49087989.633900002</v>
      </c>
      <c r="Q41" s="6">
        <f t="shared" si="1"/>
        <v>188570076.40039998</v>
      </c>
    </row>
    <row r="42" spans="1:17" ht="24.95" customHeight="1" x14ac:dyDescent="0.2">
      <c r="A42" s="152"/>
      <c r="B42" s="150"/>
      <c r="C42" s="1">
        <v>17</v>
      </c>
      <c r="D42" s="1" t="s">
        <v>112</v>
      </c>
      <c r="E42" s="5">
        <v>104071874.95990001</v>
      </c>
      <c r="F42" s="5">
        <v>0</v>
      </c>
      <c r="G42" s="5">
        <v>37946773.077399999</v>
      </c>
      <c r="H42" s="6">
        <f t="shared" si="0"/>
        <v>142018648.03729999</v>
      </c>
      <c r="I42" s="11"/>
      <c r="J42" s="147"/>
      <c r="K42" s="150"/>
      <c r="L42" s="12">
        <v>15</v>
      </c>
      <c r="M42" s="1" t="s">
        <v>495</v>
      </c>
      <c r="N42" s="5">
        <v>121803484.3865</v>
      </c>
      <c r="O42" s="5">
        <v>0</v>
      </c>
      <c r="P42" s="5">
        <v>43923730.564400002</v>
      </c>
      <c r="Q42" s="6">
        <f t="shared" si="1"/>
        <v>165727214.95090002</v>
      </c>
    </row>
    <row r="43" spans="1:17" ht="24.95" customHeight="1" x14ac:dyDescent="0.2">
      <c r="A43" s="152"/>
      <c r="B43" s="150"/>
      <c r="C43" s="1">
        <v>18</v>
      </c>
      <c r="D43" s="1" t="s">
        <v>113</v>
      </c>
      <c r="E43" s="5">
        <v>117896301.30859999</v>
      </c>
      <c r="F43" s="5">
        <v>0</v>
      </c>
      <c r="G43" s="5">
        <v>43344921.697400004</v>
      </c>
      <c r="H43" s="6">
        <f t="shared" si="0"/>
        <v>161241223.00599998</v>
      </c>
      <c r="I43" s="11"/>
      <c r="J43" s="147"/>
      <c r="K43" s="150"/>
      <c r="L43" s="12">
        <v>16</v>
      </c>
      <c r="M43" s="1" t="s">
        <v>496</v>
      </c>
      <c r="N43" s="5">
        <v>137220797.2288</v>
      </c>
      <c r="O43" s="5">
        <v>0</v>
      </c>
      <c r="P43" s="5">
        <v>43923267.966399997</v>
      </c>
      <c r="Q43" s="6">
        <f t="shared" si="1"/>
        <v>181144065.1952</v>
      </c>
    </row>
    <row r="44" spans="1:17" ht="24.95" customHeight="1" x14ac:dyDescent="0.2">
      <c r="A44" s="152"/>
      <c r="B44" s="150"/>
      <c r="C44" s="1">
        <v>19</v>
      </c>
      <c r="D44" s="1" t="s">
        <v>114</v>
      </c>
      <c r="E44" s="5">
        <v>148398185.68959999</v>
      </c>
      <c r="F44" s="5">
        <v>0</v>
      </c>
      <c r="G44" s="5">
        <v>47381366.835000001</v>
      </c>
      <c r="H44" s="6">
        <f t="shared" si="0"/>
        <v>195779552.5246</v>
      </c>
      <c r="I44" s="11"/>
      <c r="J44" s="147"/>
      <c r="K44" s="150"/>
      <c r="L44" s="12">
        <v>17</v>
      </c>
      <c r="M44" s="1" t="s">
        <v>497</v>
      </c>
      <c r="N44" s="5">
        <v>141651132.12799999</v>
      </c>
      <c r="O44" s="5">
        <v>0</v>
      </c>
      <c r="P44" s="5">
        <v>46988997.4538</v>
      </c>
      <c r="Q44" s="6">
        <f t="shared" si="1"/>
        <v>188640129.58179998</v>
      </c>
    </row>
    <row r="45" spans="1:17" ht="24.95" customHeight="1" x14ac:dyDescent="0.2">
      <c r="A45" s="152"/>
      <c r="B45" s="150"/>
      <c r="C45" s="1">
        <v>20</v>
      </c>
      <c r="D45" s="1" t="s">
        <v>115</v>
      </c>
      <c r="E45" s="5">
        <v>127144725.53309999</v>
      </c>
      <c r="F45" s="5">
        <v>0</v>
      </c>
      <c r="G45" s="5">
        <v>34367837.365099996</v>
      </c>
      <c r="H45" s="6">
        <f t="shared" si="0"/>
        <v>161512562.89819998</v>
      </c>
      <c r="I45" s="11"/>
      <c r="J45" s="147"/>
      <c r="K45" s="150"/>
      <c r="L45" s="12">
        <v>18</v>
      </c>
      <c r="M45" s="1" t="s">
        <v>498</v>
      </c>
      <c r="N45" s="5">
        <v>135599078.18419999</v>
      </c>
      <c r="O45" s="5">
        <v>0</v>
      </c>
      <c r="P45" s="5">
        <v>45278957.674800001</v>
      </c>
      <c r="Q45" s="6">
        <f t="shared" si="1"/>
        <v>180878035.859</v>
      </c>
    </row>
    <row r="46" spans="1:17" ht="24.95" customHeight="1" x14ac:dyDescent="0.2">
      <c r="A46" s="152"/>
      <c r="B46" s="150"/>
      <c r="C46" s="15">
        <v>21</v>
      </c>
      <c r="D46" s="15" t="s">
        <v>835</v>
      </c>
      <c r="E46" s="5">
        <v>123212831.5846</v>
      </c>
      <c r="F46" s="5">
        <v>0</v>
      </c>
      <c r="G46" s="5">
        <v>47558079.272200003</v>
      </c>
      <c r="H46" s="6">
        <f t="shared" si="0"/>
        <v>170770910.85680002</v>
      </c>
      <c r="I46" s="11"/>
      <c r="J46" s="147"/>
      <c r="K46" s="150"/>
      <c r="L46" s="12">
        <v>19</v>
      </c>
      <c r="M46" s="1" t="s">
        <v>499</v>
      </c>
      <c r="N46" s="5">
        <v>148699855.65259999</v>
      </c>
      <c r="O46" s="5">
        <v>0</v>
      </c>
      <c r="P46" s="5">
        <v>50953924.939999998</v>
      </c>
      <c r="Q46" s="6">
        <f t="shared" si="1"/>
        <v>199653780.59259999</v>
      </c>
    </row>
    <row r="47" spans="1:17" ht="24.95" customHeight="1" x14ac:dyDescent="0.2">
      <c r="A47" s="1"/>
      <c r="B47" s="153" t="s">
        <v>858</v>
      </c>
      <c r="C47" s="153"/>
      <c r="D47" s="153"/>
      <c r="E47" s="14">
        <f>SUM(E26:E46)</f>
        <v>2607446785.3058</v>
      </c>
      <c r="F47" s="14">
        <f t="shared" ref="F47:H47" si="3">SUM(F26:F46)</f>
        <v>0</v>
      </c>
      <c r="G47" s="14">
        <f t="shared" si="3"/>
        <v>913726903.64999998</v>
      </c>
      <c r="H47" s="14">
        <f t="shared" si="3"/>
        <v>3521173688.9558001</v>
      </c>
      <c r="I47" s="11"/>
      <c r="J47" s="147"/>
      <c r="K47" s="150"/>
      <c r="L47" s="12">
        <v>20</v>
      </c>
      <c r="M47" s="1" t="s">
        <v>500</v>
      </c>
      <c r="N47" s="5">
        <v>118413039.6191</v>
      </c>
      <c r="O47" s="5">
        <v>0</v>
      </c>
      <c r="P47" s="5">
        <v>42228863.999899998</v>
      </c>
      <c r="Q47" s="6">
        <f t="shared" si="1"/>
        <v>160641903.61900002</v>
      </c>
    </row>
    <row r="48" spans="1:17" ht="24.95" customHeight="1" x14ac:dyDescent="0.2">
      <c r="A48" s="152">
        <v>3</v>
      </c>
      <c r="B48" s="149" t="s">
        <v>43</v>
      </c>
      <c r="C48" s="16">
        <v>1</v>
      </c>
      <c r="D48" s="16" t="s">
        <v>116</v>
      </c>
      <c r="E48" s="5">
        <v>118313446.1384</v>
      </c>
      <c r="F48" s="5">
        <v>0</v>
      </c>
      <c r="G48" s="5">
        <v>41321926.385300003</v>
      </c>
      <c r="H48" s="6">
        <f t="shared" si="0"/>
        <v>159635372.5237</v>
      </c>
      <c r="I48" s="11"/>
      <c r="J48" s="147"/>
      <c r="K48" s="150"/>
      <c r="L48" s="12">
        <v>21</v>
      </c>
      <c r="M48" s="1" t="s">
        <v>60</v>
      </c>
      <c r="N48" s="5">
        <v>163086050.6904</v>
      </c>
      <c r="O48" s="5">
        <v>0</v>
      </c>
      <c r="P48" s="5">
        <v>57681950.299900003</v>
      </c>
      <c r="Q48" s="6">
        <f t="shared" si="1"/>
        <v>220768000.9903</v>
      </c>
    </row>
    <row r="49" spans="1:17" ht="24.95" customHeight="1" x14ac:dyDescent="0.2">
      <c r="A49" s="152"/>
      <c r="B49" s="150"/>
      <c r="C49" s="1">
        <v>2</v>
      </c>
      <c r="D49" s="1" t="s">
        <v>117</v>
      </c>
      <c r="E49" s="5">
        <v>92378958.854699999</v>
      </c>
      <c r="F49" s="5">
        <v>0</v>
      </c>
      <c r="G49" s="5">
        <v>34054789.312399998</v>
      </c>
      <c r="H49" s="6">
        <f t="shared" si="0"/>
        <v>126433748.1671</v>
      </c>
      <c r="I49" s="11"/>
      <c r="J49" s="147"/>
      <c r="K49" s="150"/>
      <c r="L49" s="12">
        <v>22</v>
      </c>
      <c r="M49" s="1" t="s">
        <v>501</v>
      </c>
      <c r="N49" s="5">
        <v>114754355.0359</v>
      </c>
      <c r="O49" s="5">
        <v>0</v>
      </c>
      <c r="P49" s="5">
        <v>39096797.958800003</v>
      </c>
      <c r="Q49" s="6">
        <f t="shared" si="1"/>
        <v>153851152.99470001</v>
      </c>
    </row>
    <row r="50" spans="1:17" ht="24.95" customHeight="1" x14ac:dyDescent="0.2">
      <c r="A50" s="152"/>
      <c r="B50" s="150"/>
      <c r="C50" s="1">
        <v>3</v>
      </c>
      <c r="D50" s="1" t="s">
        <v>118</v>
      </c>
      <c r="E50" s="5">
        <v>121966396.3149</v>
      </c>
      <c r="F50" s="5">
        <v>0</v>
      </c>
      <c r="G50" s="5">
        <v>44418279.860600002</v>
      </c>
      <c r="H50" s="6">
        <f t="shared" si="0"/>
        <v>166384676.17550001</v>
      </c>
      <c r="I50" s="11"/>
      <c r="J50" s="147"/>
      <c r="K50" s="150"/>
      <c r="L50" s="12">
        <v>23</v>
      </c>
      <c r="M50" s="1" t="s">
        <v>502</v>
      </c>
      <c r="N50" s="5">
        <v>108412445.5158</v>
      </c>
      <c r="O50" s="5">
        <v>0</v>
      </c>
      <c r="P50" s="5">
        <v>37402393.992299996</v>
      </c>
      <c r="Q50" s="6">
        <f t="shared" si="1"/>
        <v>145814839.5081</v>
      </c>
    </row>
    <row r="51" spans="1:17" ht="24.95" customHeight="1" x14ac:dyDescent="0.2">
      <c r="A51" s="152"/>
      <c r="B51" s="150"/>
      <c r="C51" s="1">
        <v>4</v>
      </c>
      <c r="D51" s="1" t="s">
        <v>119</v>
      </c>
      <c r="E51" s="5">
        <v>93501096.107299998</v>
      </c>
      <c r="F51" s="5">
        <v>0</v>
      </c>
      <c r="G51" s="5">
        <v>35354874.740900002</v>
      </c>
      <c r="H51" s="6">
        <f t="shared" si="0"/>
        <v>128855970.84819999</v>
      </c>
      <c r="I51" s="11"/>
      <c r="J51" s="147"/>
      <c r="K51" s="150"/>
      <c r="L51" s="12">
        <v>24</v>
      </c>
      <c r="M51" s="1" t="s">
        <v>503</v>
      </c>
      <c r="N51" s="5">
        <v>131882114.98819999</v>
      </c>
      <c r="O51" s="5">
        <v>0</v>
      </c>
      <c r="P51" s="5">
        <v>46831159.015100002</v>
      </c>
      <c r="Q51" s="6">
        <f t="shared" si="1"/>
        <v>178713274.00330001</v>
      </c>
    </row>
    <row r="52" spans="1:17" ht="24.95" customHeight="1" x14ac:dyDescent="0.2">
      <c r="A52" s="152"/>
      <c r="B52" s="150"/>
      <c r="C52" s="1">
        <v>5</v>
      </c>
      <c r="D52" s="1" t="s">
        <v>120</v>
      </c>
      <c r="E52" s="5">
        <v>125650119.79610001</v>
      </c>
      <c r="F52" s="5">
        <v>0</v>
      </c>
      <c r="G52" s="5">
        <v>46278941.549400002</v>
      </c>
      <c r="H52" s="6">
        <f t="shared" si="0"/>
        <v>171929061.34549999</v>
      </c>
      <c r="I52" s="11"/>
      <c r="J52" s="147"/>
      <c r="K52" s="150"/>
      <c r="L52" s="12">
        <v>25</v>
      </c>
      <c r="M52" s="1" t="s">
        <v>504</v>
      </c>
      <c r="N52" s="5">
        <v>131238541.2051</v>
      </c>
      <c r="O52" s="5">
        <v>0</v>
      </c>
      <c r="P52" s="5">
        <v>45141936.146200001</v>
      </c>
      <c r="Q52" s="6">
        <f t="shared" si="1"/>
        <v>176380477.3513</v>
      </c>
    </row>
    <row r="53" spans="1:17" ht="24.95" customHeight="1" x14ac:dyDescent="0.2">
      <c r="A53" s="152"/>
      <c r="B53" s="150"/>
      <c r="C53" s="1">
        <v>6</v>
      </c>
      <c r="D53" s="1" t="s">
        <v>121</v>
      </c>
      <c r="E53" s="5">
        <v>109518233.50759999</v>
      </c>
      <c r="F53" s="5">
        <v>0</v>
      </c>
      <c r="G53" s="5">
        <v>38206606.391999997</v>
      </c>
      <c r="H53" s="6">
        <f t="shared" si="0"/>
        <v>147724839.8996</v>
      </c>
      <c r="I53" s="11"/>
      <c r="J53" s="147"/>
      <c r="K53" s="150"/>
      <c r="L53" s="12">
        <v>26</v>
      </c>
      <c r="M53" s="1" t="s">
        <v>505</v>
      </c>
      <c r="N53" s="5">
        <v>124489187.6736</v>
      </c>
      <c r="O53" s="5">
        <v>0</v>
      </c>
      <c r="P53" s="5">
        <v>44591074.443899997</v>
      </c>
      <c r="Q53" s="6">
        <f t="shared" si="1"/>
        <v>169080262.11750001</v>
      </c>
    </row>
    <row r="54" spans="1:17" ht="24.95" customHeight="1" x14ac:dyDescent="0.2">
      <c r="A54" s="152"/>
      <c r="B54" s="150"/>
      <c r="C54" s="1">
        <v>7</v>
      </c>
      <c r="D54" s="1" t="s">
        <v>122</v>
      </c>
      <c r="E54" s="5">
        <v>124212751.0363</v>
      </c>
      <c r="F54" s="5">
        <v>0</v>
      </c>
      <c r="G54" s="5">
        <v>44115463.207599998</v>
      </c>
      <c r="H54" s="6">
        <f t="shared" si="0"/>
        <v>168328214.2439</v>
      </c>
      <c r="I54" s="11"/>
      <c r="J54" s="147"/>
      <c r="K54" s="150"/>
      <c r="L54" s="12">
        <v>27</v>
      </c>
      <c r="M54" s="1" t="s">
        <v>506</v>
      </c>
      <c r="N54" s="5">
        <v>127103743.59819999</v>
      </c>
      <c r="O54" s="5">
        <v>0</v>
      </c>
      <c r="P54" s="5">
        <v>44236539.334200002</v>
      </c>
      <c r="Q54" s="6">
        <f t="shared" si="1"/>
        <v>171340282.93239999</v>
      </c>
    </row>
    <row r="55" spans="1:17" ht="24.95" customHeight="1" x14ac:dyDescent="0.2">
      <c r="A55" s="152"/>
      <c r="B55" s="150"/>
      <c r="C55" s="1">
        <v>8</v>
      </c>
      <c r="D55" s="1" t="s">
        <v>123</v>
      </c>
      <c r="E55" s="5">
        <v>99525349.796700001</v>
      </c>
      <c r="F55" s="5">
        <v>0</v>
      </c>
      <c r="G55" s="5">
        <v>35427502.627400003</v>
      </c>
      <c r="H55" s="6">
        <f t="shared" si="0"/>
        <v>134952852.42410001</v>
      </c>
      <c r="I55" s="11"/>
      <c r="J55" s="147"/>
      <c r="K55" s="150"/>
      <c r="L55" s="12">
        <v>28</v>
      </c>
      <c r="M55" s="1" t="s">
        <v>507</v>
      </c>
      <c r="N55" s="5">
        <v>107061336.5731</v>
      </c>
      <c r="O55" s="5">
        <v>0</v>
      </c>
      <c r="P55" s="5">
        <v>38888073.739699997</v>
      </c>
      <c r="Q55" s="6">
        <f t="shared" si="1"/>
        <v>145949410.31279999</v>
      </c>
    </row>
    <row r="56" spans="1:17" ht="24.95" customHeight="1" x14ac:dyDescent="0.2">
      <c r="A56" s="152"/>
      <c r="B56" s="150"/>
      <c r="C56" s="1">
        <v>9</v>
      </c>
      <c r="D56" s="1" t="s">
        <v>124</v>
      </c>
      <c r="E56" s="5">
        <v>115502612.08939999</v>
      </c>
      <c r="F56" s="5">
        <v>0</v>
      </c>
      <c r="G56" s="5">
        <v>41137904.899599999</v>
      </c>
      <c r="H56" s="6">
        <f t="shared" si="0"/>
        <v>156640516.98899999</v>
      </c>
      <c r="I56" s="11"/>
      <c r="J56" s="147"/>
      <c r="K56" s="150"/>
      <c r="L56" s="12">
        <v>29</v>
      </c>
      <c r="M56" s="1" t="s">
        <v>508</v>
      </c>
      <c r="N56" s="5">
        <v>128105662.7105</v>
      </c>
      <c r="O56" s="5">
        <v>0</v>
      </c>
      <c r="P56" s="5">
        <v>44105161.501199998</v>
      </c>
      <c r="Q56" s="6">
        <f t="shared" si="1"/>
        <v>172210824.21169999</v>
      </c>
    </row>
    <row r="57" spans="1:17" ht="24.95" customHeight="1" x14ac:dyDescent="0.2">
      <c r="A57" s="152"/>
      <c r="B57" s="150"/>
      <c r="C57" s="1">
        <v>10</v>
      </c>
      <c r="D57" s="1" t="s">
        <v>125</v>
      </c>
      <c r="E57" s="5">
        <v>125661494.77609999</v>
      </c>
      <c r="F57" s="5">
        <v>0</v>
      </c>
      <c r="G57" s="5">
        <v>45998792.198600002</v>
      </c>
      <c r="H57" s="6">
        <f t="shared" si="0"/>
        <v>171660286.9747</v>
      </c>
      <c r="I57" s="11"/>
      <c r="J57" s="147"/>
      <c r="K57" s="150"/>
      <c r="L57" s="12">
        <v>30</v>
      </c>
      <c r="M57" s="1" t="s">
        <v>509</v>
      </c>
      <c r="N57" s="5">
        <v>115559018.3353</v>
      </c>
      <c r="O57" s="5">
        <v>0</v>
      </c>
      <c r="P57" s="5">
        <v>42442584.277400002</v>
      </c>
      <c r="Q57" s="6">
        <f t="shared" si="1"/>
        <v>158001602.61269999</v>
      </c>
    </row>
    <row r="58" spans="1:17" ht="24.95" customHeight="1" x14ac:dyDescent="0.2">
      <c r="A58" s="152"/>
      <c r="B58" s="150"/>
      <c r="C58" s="1">
        <v>11</v>
      </c>
      <c r="D58" s="1" t="s">
        <v>126</v>
      </c>
      <c r="E58" s="5">
        <v>96712566.031299993</v>
      </c>
      <c r="F58" s="5">
        <v>0</v>
      </c>
      <c r="G58" s="5">
        <v>35201662.282200001</v>
      </c>
      <c r="H58" s="6">
        <f t="shared" si="0"/>
        <v>131914228.31349999</v>
      </c>
      <c r="I58" s="11"/>
      <c r="J58" s="147"/>
      <c r="K58" s="150"/>
      <c r="L58" s="12">
        <v>31</v>
      </c>
      <c r="M58" s="1" t="s">
        <v>510</v>
      </c>
      <c r="N58" s="5">
        <v>119729273.04080001</v>
      </c>
      <c r="O58" s="5">
        <v>0</v>
      </c>
      <c r="P58" s="5">
        <v>40805542.463399999</v>
      </c>
      <c r="Q58" s="6">
        <f t="shared" si="1"/>
        <v>160534815.50420001</v>
      </c>
    </row>
    <row r="59" spans="1:17" ht="24.95" customHeight="1" x14ac:dyDescent="0.2">
      <c r="A59" s="152"/>
      <c r="B59" s="150"/>
      <c r="C59" s="1">
        <v>12</v>
      </c>
      <c r="D59" s="1" t="s">
        <v>127</v>
      </c>
      <c r="E59" s="5">
        <v>114393586.99150001</v>
      </c>
      <c r="F59" s="5">
        <v>0</v>
      </c>
      <c r="G59" s="5">
        <v>40657080.534999996</v>
      </c>
      <c r="H59" s="6">
        <f t="shared" si="0"/>
        <v>155050667.52649999</v>
      </c>
      <c r="I59" s="11"/>
      <c r="J59" s="147"/>
      <c r="K59" s="150"/>
      <c r="L59" s="12">
        <v>32</v>
      </c>
      <c r="M59" s="1" t="s">
        <v>511</v>
      </c>
      <c r="N59" s="5">
        <v>128467052.1142</v>
      </c>
      <c r="O59" s="5">
        <v>0</v>
      </c>
      <c r="P59" s="5">
        <v>45221410.483199999</v>
      </c>
      <c r="Q59" s="6">
        <f t="shared" si="1"/>
        <v>173688462.59740001</v>
      </c>
    </row>
    <row r="60" spans="1:17" ht="24.95" customHeight="1" x14ac:dyDescent="0.2">
      <c r="A60" s="152"/>
      <c r="B60" s="150"/>
      <c r="C60" s="1">
        <v>13</v>
      </c>
      <c r="D60" s="1" t="s">
        <v>128</v>
      </c>
      <c r="E60" s="5">
        <v>114425839.47579999</v>
      </c>
      <c r="F60" s="5">
        <v>0</v>
      </c>
      <c r="G60" s="5">
        <v>40668090.3675</v>
      </c>
      <c r="H60" s="6">
        <f t="shared" si="0"/>
        <v>155093929.84329998</v>
      </c>
      <c r="I60" s="11"/>
      <c r="J60" s="147"/>
      <c r="K60" s="150"/>
      <c r="L60" s="12">
        <v>33</v>
      </c>
      <c r="M60" s="1" t="s">
        <v>512</v>
      </c>
      <c r="N60" s="5">
        <v>124508773.5062</v>
      </c>
      <c r="O60" s="5">
        <v>0</v>
      </c>
      <c r="P60" s="5">
        <v>40919989.209399998</v>
      </c>
      <c r="Q60" s="6">
        <f t="shared" si="1"/>
        <v>165428762.71560001</v>
      </c>
    </row>
    <row r="61" spans="1:17" ht="24.95" customHeight="1" x14ac:dyDescent="0.2">
      <c r="A61" s="152"/>
      <c r="B61" s="150"/>
      <c r="C61" s="1">
        <v>14</v>
      </c>
      <c r="D61" s="1" t="s">
        <v>129</v>
      </c>
      <c r="E61" s="5">
        <v>118013231.34209999</v>
      </c>
      <c r="F61" s="5">
        <v>0</v>
      </c>
      <c r="G61" s="5">
        <v>41690802.033200003</v>
      </c>
      <c r="H61" s="6">
        <f t="shared" si="0"/>
        <v>159704033.37529999</v>
      </c>
      <c r="I61" s="11"/>
      <c r="J61" s="148"/>
      <c r="K61" s="151"/>
      <c r="L61" s="12">
        <v>34</v>
      </c>
      <c r="M61" s="1" t="s">
        <v>513</v>
      </c>
      <c r="N61" s="5">
        <v>122028813.69930001</v>
      </c>
      <c r="O61" s="5">
        <v>0</v>
      </c>
      <c r="P61" s="5">
        <v>42535011.358499996</v>
      </c>
      <c r="Q61" s="6">
        <f t="shared" si="1"/>
        <v>164563825.05779999</v>
      </c>
    </row>
    <row r="62" spans="1:17" ht="24.95" customHeight="1" x14ac:dyDescent="0.2">
      <c r="A62" s="152"/>
      <c r="B62" s="150"/>
      <c r="C62" s="1">
        <v>15</v>
      </c>
      <c r="D62" s="1" t="s">
        <v>130</v>
      </c>
      <c r="E62" s="5">
        <v>107816651.9956</v>
      </c>
      <c r="F62" s="5">
        <v>0</v>
      </c>
      <c r="G62" s="5">
        <v>37630949.436700001</v>
      </c>
      <c r="H62" s="6">
        <f t="shared" si="0"/>
        <v>145447601.4323</v>
      </c>
      <c r="I62" s="11"/>
      <c r="J62" s="18"/>
      <c r="K62" s="142" t="s">
        <v>876</v>
      </c>
      <c r="L62" s="143"/>
      <c r="M62" s="144"/>
      <c r="N62" s="14">
        <f>SUM(N28:N61)</f>
        <v>4333242407.8276997</v>
      </c>
      <c r="O62" s="14">
        <f t="shared" ref="O62:Q62" si="4">SUM(O28:O61)</f>
        <v>0</v>
      </c>
      <c r="P62" s="14">
        <f t="shared" si="4"/>
        <v>1495347530.3316</v>
      </c>
      <c r="Q62" s="14">
        <f t="shared" si="4"/>
        <v>5828589938.1593018</v>
      </c>
    </row>
    <row r="63" spans="1:17" ht="24.95" customHeight="1" x14ac:dyDescent="0.2">
      <c r="A63" s="152"/>
      <c r="B63" s="150"/>
      <c r="C63" s="1">
        <v>16</v>
      </c>
      <c r="D63" s="1" t="s">
        <v>131</v>
      </c>
      <c r="E63" s="5">
        <v>110086233.0371</v>
      </c>
      <c r="F63" s="5">
        <v>0</v>
      </c>
      <c r="G63" s="5">
        <v>40206417.560199998</v>
      </c>
      <c r="H63" s="6">
        <f t="shared" si="0"/>
        <v>150292650.59729999</v>
      </c>
      <c r="I63" s="11"/>
      <c r="J63" s="146">
        <v>21</v>
      </c>
      <c r="K63" s="149" t="s">
        <v>61</v>
      </c>
      <c r="L63" s="12">
        <v>1</v>
      </c>
      <c r="M63" s="1" t="s">
        <v>514</v>
      </c>
      <c r="N63" s="5">
        <v>97704058.925899997</v>
      </c>
      <c r="O63" s="5">
        <v>0</v>
      </c>
      <c r="P63" s="5">
        <v>34560986.964699998</v>
      </c>
      <c r="Q63" s="6">
        <f t="shared" si="1"/>
        <v>132265045.8906</v>
      </c>
    </row>
    <row r="64" spans="1:17" ht="24.95" customHeight="1" x14ac:dyDescent="0.2">
      <c r="A64" s="152"/>
      <c r="B64" s="150"/>
      <c r="C64" s="1">
        <v>17</v>
      </c>
      <c r="D64" s="1" t="s">
        <v>132</v>
      </c>
      <c r="E64" s="5">
        <v>102758954.7163</v>
      </c>
      <c r="F64" s="5">
        <v>0</v>
      </c>
      <c r="G64" s="5">
        <v>38076523.833400004</v>
      </c>
      <c r="H64" s="6">
        <f t="shared" si="0"/>
        <v>140835478.54969999</v>
      </c>
      <c r="I64" s="11"/>
      <c r="J64" s="147"/>
      <c r="K64" s="150"/>
      <c r="L64" s="12">
        <v>2</v>
      </c>
      <c r="M64" s="1" t="s">
        <v>515</v>
      </c>
      <c r="N64" s="5">
        <v>159644563.2572</v>
      </c>
      <c r="O64" s="5">
        <v>0</v>
      </c>
      <c r="P64" s="5">
        <v>45483573.459700003</v>
      </c>
      <c r="Q64" s="6">
        <f t="shared" si="1"/>
        <v>205128136.71689999</v>
      </c>
    </row>
    <row r="65" spans="1:17" ht="24.95" customHeight="1" x14ac:dyDescent="0.2">
      <c r="A65" s="152"/>
      <c r="B65" s="150"/>
      <c r="C65" s="1">
        <v>18</v>
      </c>
      <c r="D65" s="1" t="s">
        <v>133</v>
      </c>
      <c r="E65" s="5">
        <v>127668197.91779999</v>
      </c>
      <c r="F65" s="5">
        <v>0</v>
      </c>
      <c r="G65" s="5">
        <v>44925194.752599999</v>
      </c>
      <c r="H65" s="6">
        <f t="shared" si="0"/>
        <v>172593392.67039999</v>
      </c>
      <c r="I65" s="11"/>
      <c r="J65" s="147"/>
      <c r="K65" s="150"/>
      <c r="L65" s="12">
        <v>3</v>
      </c>
      <c r="M65" s="1" t="s">
        <v>516</v>
      </c>
      <c r="N65" s="5">
        <v>134467299.26519999</v>
      </c>
      <c r="O65" s="5">
        <v>0</v>
      </c>
      <c r="P65" s="5">
        <v>46543292.965599999</v>
      </c>
      <c r="Q65" s="6">
        <f t="shared" si="1"/>
        <v>181010592.23079997</v>
      </c>
    </row>
    <row r="66" spans="1:17" ht="24.95" customHeight="1" x14ac:dyDescent="0.2">
      <c r="A66" s="152"/>
      <c r="B66" s="150"/>
      <c r="C66" s="1">
        <v>19</v>
      </c>
      <c r="D66" s="1" t="s">
        <v>134</v>
      </c>
      <c r="E66" s="5">
        <v>106529658.64749999</v>
      </c>
      <c r="F66" s="5">
        <v>0</v>
      </c>
      <c r="G66" s="5">
        <v>38502021.476899996</v>
      </c>
      <c r="H66" s="6">
        <f t="shared" si="0"/>
        <v>145031680.12439999</v>
      </c>
      <c r="I66" s="11"/>
      <c r="J66" s="147"/>
      <c r="K66" s="150"/>
      <c r="L66" s="12">
        <v>4</v>
      </c>
      <c r="M66" s="1" t="s">
        <v>517</v>
      </c>
      <c r="N66" s="5">
        <v>111025400.71250001</v>
      </c>
      <c r="O66" s="5">
        <v>0</v>
      </c>
      <c r="P66" s="5">
        <v>39308537.752899997</v>
      </c>
      <c r="Q66" s="6">
        <f t="shared" si="1"/>
        <v>150333938.46540001</v>
      </c>
    </row>
    <row r="67" spans="1:17" ht="24.95" customHeight="1" x14ac:dyDescent="0.2">
      <c r="A67" s="152"/>
      <c r="B67" s="150"/>
      <c r="C67" s="1">
        <v>20</v>
      </c>
      <c r="D67" s="1" t="s">
        <v>135</v>
      </c>
      <c r="E67" s="5">
        <v>112086962.85770001</v>
      </c>
      <c r="F67" s="5">
        <v>0</v>
      </c>
      <c r="G67" s="5">
        <v>40317256.0418</v>
      </c>
      <c r="H67" s="6">
        <f t="shared" si="0"/>
        <v>152404218.89950001</v>
      </c>
      <c r="I67" s="11"/>
      <c r="J67" s="147"/>
      <c r="K67" s="150"/>
      <c r="L67" s="12">
        <v>5</v>
      </c>
      <c r="M67" s="1" t="s">
        <v>518</v>
      </c>
      <c r="N67" s="5">
        <v>147864191.0449</v>
      </c>
      <c r="O67" s="5">
        <v>0</v>
      </c>
      <c r="P67" s="5">
        <v>50459925.220299996</v>
      </c>
      <c r="Q67" s="6">
        <f t="shared" si="1"/>
        <v>198324116.26519999</v>
      </c>
    </row>
    <row r="68" spans="1:17" ht="24.95" customHeight="1" x14ac:dyDescent="0.2">
      <c r="A68" s="152"/>
      <c r="B68" s="150"/>
      <c r="C68" s="1">
        <v>21</v>
      </c>
      <c r="D68" s="1" t="s">
        <v>136</v>
      </c>
      <c r="E68" s="5">
        <v>116586721.32080001</v>
      </c>
      <c r="F68" s="5">
        <v>0</v>
      </c>
      <c r="G68" s="5">
        <v>42172274.034999996</v>
      </c>
      <c r="H68" s="6">
        <f t="shared" si="0"/>
        <v>158758995.3558</v>
      </c>
      <c r="I68" s="11"/>
      <c r="J68" s="147"/>
      <c r="K68" s="150"/>
      <c r="L68" s="12">
        <v>6</v>
      </c>
      <c r="M68" s="1" t="s">
        <v>519</v>
      </c>
      <c r="N68" s="5">
        <v>180902893.0679</v>
      </c>
      <c r="O68" s="5">
        <v>0</v>
      </c>
      <c r="P68" s="5">
        <v>53291302.559199996</v>
      </c>
      <c r="Q68" s="6">
        <f t="shared" si="1"/>
        <v>234194195.62709999</v>
      </c>
    </row>
    <row r="69" spans="1:17" ht="24.95" customHeight="1" x14ac:dyDescent="0.2">
      <c r="A69" s="152"/>
      <c r="B69" s="150"/>
      <c r="C69" s="1">
        <v>22</v>
      </c>
      <c r="D69" s="1" t="s">
        <v>137</v>
      </c>
      <c r="E69" s="5">
        <v>100209338.41580001</v>
      </c>
      <c r="F69" s="5">
        <v>0</v>
      </c>
      <c r="G69" s="5">
        <v>38080687.215499997</v>
      </c>
      <c r="H69" s="6">
        <f t="shared" si="0"/>
        <v>138290025.6313</v>
      </c>
      <c r="I69" s="11"/>
      <c r="J69" s="147"/>
      <c r="K69" s="150"/>
      <c r="L69" s="12">
        <v>7</v>
      </c>
      <c r="M69" s="1" t="s">
        <v>520</v>
      </c>
      <c r="N69" s="5">
        <v>123244134.898</v>
      </c>
      <c r="O69" s="5">
        <v>0</v>
      </c>
      <c r="P69" s="5">
        <v>39694714.566100001</v>
      </c>
      <c r="Q69" s="6">
        <f t="shared" si="1"/>
        <v>162938849.4641</v>
      </c>
    </row>
    <row r="70" spans="1:17" ht="24.95" customHeight="1" x14ac:dyDescent="0.2">
      <c r="A70" s="152"/>
      <c r="B70" s="150"/>
      <c r="C70" s="1">
        <v>23</v>
      </c>
      <c r="D70" s="1" t="s">
        <v>138</v>
      </c>
      <c r="E70" s="5">
        <v>104638043.26639999</v>
      </c>
      <c r="F70" s="5">
        <v>0</v>
      </c>
      <c r="G70" s="5">
        <v>39867795.821800001</v>
      </c>
      <c r="H70" s="6">
        <f t="shared" si="0"/>
        <v>144505839.0882</v>
      </c>
      <c r="I70" s="11"/>
      <c r="J70" s="147"/>
      <c r="K70" s="150"/>
      <c r="L70" s="12">
        <v>8</v>
      </c>
      <c r="M70" s="1" t="s">
        <v>521</v>
      </c>
      <c r="N70" s="5">
        <v>130928994.0739</v>
      </c>
      <c r="O70" s="5">
        <v>0</v>
      </c>
      <c r="P70" s="5">
        <v>41805271.6963</v>
      </c>
      <c r="Q70" s="6">
        <f t="shared" si="1"/>
        <v>172734265.77020001</v>
      </c>
    </row>
    <row r="71" spans="1:17" ht="24.95" customHeight="1" x14ac:dyDescent="0.2">
      <c r="A71" s="152"/>
      <c r="B71" s="150"/>
      <c r="C71" s="1">
        <v>24</v>
      </c>
      <c r="D71" s="1" t="s">
        <v>139</v>
      </c>
      <c r="E71" s="5">
        <v>107178785.2705</v>
      </c>
      <c r="F71" s="5">
        <v>0</v>
      </c>
      <c r="G71" s="5">
        <v>36545231.922899999</v>
      </c>
      <c r="H71" s="6">
        <f t="shared" si="0"/>
        <v>143724017.1934</v>
      </c>
      <c r="I71" s="11"/>
      <c r="J71" s="147"/>
      <c r="K71" s="150"/>
      <c r="L71" s="12">
        <v>9</v>
      </c>
      <c r="M71" s="1" t="s">
        <v>522</v>
      </c>
      <c r="N71" s="5">
        <v>162654909.9689</v>
      </c>
      <c r="O71" s="5">
        <v>0</v>
      </c>
      <c r="P71" s="5">
        <v>52993667.003899999</v>
      </c>
      <c r="Q71" s="6">
        <f t="shared" si="1"/>
        <v>215648576.97279999</v>
      </c>
    </row>
    <row r="72" spans="1:17" ht="24.95" customHeight="1" x14ac:dyDescent="0.2">
      <c r="A72" s="152"/>
      <c r="B72" s="150"/>
      <c r="C72" s="1">
        <v>25</v>
      </c>
      <c r="D72" s="1" t="s">
        <v>140</v>
      </c>
      <c r="E72" s="5">
        <v>126280351.9518</v>
      </c>
      <c r="F72" s="5">
        <v>0</v>
      </c>
      <c r="G72" s="5">
        <v>44427254.261799999</v>
      </c>
      <c r="H72" s="6">
        <f t="shared" si="0"/>
        <v>170707606.21360001</v>
      </c>
      <c r="I72" s="11"/>
      <c r="J72" s="147"/>
      <c r="K72" s="150"/>
      <c r="L72" s="12">
        <v>10</v>
      </c>
      <c r="M72" s="1" t="s">
        <v>523</v>
      </c>
      <c r="N72" s="5">
        <v>113257811.329</v>
      </c>
      <c r="O72" s="5">
        <v>0</v>
      </c>
      <c r="P72" s="5">
        <v>39671677.185500003</v>
      </c>
      <c r="Q72" s="6">
        <f t="shared" si="1"/>
        <v>152929488.51449999</v>
      </c>
    </row>
    <row r="73" spans="1:17" ht="24.95" customHeight="1" x14ac:dyDescent="0.2">
      <c r="A73" s="152"/>
      <c r="B73" s="150"/>
      <c r="C73" s="1">
        <v>26</v>
      </c>
      <c r="D73" s="1" t="s">
        <v>141</v>
      </c>
      <c r="E73" s="5">
        <v>94067081.289499998</v>
      </c>
      <c r="F73" s="5">
        <v>0</v>
      </c>
      <c r="G73" s="5">
        <v>33382634.413600001</v>
      </c>
      <c r="H73" s="6">
        <f t="shared" ref="H73:H136" si="5">E73+F73+G73</f>
        <v>127449715.7031</v>
      </c>
      <c r="I73" s="11"/>
      <c r="J73" s="147"/>
      <c r="K73" s="150"/>
      <c r="L73" s="12">
        <v>11</v>
      </c>
      <c r="M73" s="1" t="s">
        <v>524</v>
      </c>
      <c r="N73" s="5">
        <v>119629807.3485</v>
      </c>
      <c r="O73" s="5">
        <v>0</v>
      </c>
      <c r="P73" s="5">
        <v>42429408.922300003</v>
      </c>
      <c r="Q73" s="6">
        <f t="shared" ref="Q73:Q136" si="6">N73+O73+P73</f>
        <v>162059216.27079999</v>
      </c>
    </row>
    <row r="74" spans="1:17" ht="24.95" customHeight="1" x14ac:dyDescent="0.2">
      <c r="A74" s="152"/>
      <c r="B74" s="150"/>
      <c r="C74" s="1">
        <v>27</v>
      </c>
      <c r="D74" s="1" t="s">
        <v>142</v>
      </c>
      <c r="E74" s="5">
        <v>115421076.9278</v>
      </c>
      <c r="F74" s="5">
        <v>0</v>
      </c>
      <c r="G74" s="5">
        <v>40206417.560199998</v>
      </c>
      <c r="H74" s="6">
        <f t="shared" si="5"/>
        <v>155627494.48800001</v>
      </c>
      <c r="I74" s="11"/>
      <c r="J74" s="147"/>
      <c r="K74" s="150"/>
      <c r="L74" s="12">
        <v>12</v>
      </c>
      <c r="M74" s="1" t="s">
        <v>525</v>
      </c>
      <c r="N74" s="5">
        <v>131977680.6469</v>
      </c>
      <c r="O74" s="5">
        <v>0</v>
      </c>
      <c r="P74" s="5">
        <v>46346041.177000001</v>
      </c>
      <c r="Q74" s="6">
        <f t="shared" si="6"/>
        <v>178323721.82389998</v>
      </c>
    </row>
    <row r="75" spans="1:17" ht="24.95" customHeight="1" x14ac:dyDescent="0.2">
      <c r="A75" s="152"/>
      <c r="B75" s="150"/>
      <c r="C75" s="1">
        <v>28</v>
      </c>
      <c r="D75" s="1" t="s">
        <v>143</v>
      </c>
      <c r="E75" s="5">
        <v>94100579.727300003</v>
      </c>
      <c r="F75" s="5">
        <v>0</v>
      </c>
      <c r="G75" s="5">
        <v>34346966.211300001</v>
      </c>
      <c r="H75" s="6">
        <f t="shared" si="5"/>
        <v>128447545.9386</v>
      </c>
      <c r="I75" s="11"/>
      <c r="J75" s="147"/>
      <c r="K75" s="150"/>
      <c r="L75" s="12">
        <v>13</v>
      </c>
      <c r="M75" s="1" t="s">
        <v>526</v>
      </c>
      <c r="N75" s="5">
        <v>109834258.428</v>
      </c>
      <c r="O75" s="5">
        <v>0</v>
      </c>
      <c r="P75" s="5">
        <v>36358642.805500001</v>
      </c>
      <c r="Q75" s="6">
        <f t="shared" si="6"/>
        <v>146192901.2335</v>
      </c>
    </row>
    <row r="76" spans="1:17" ht="24.95" customHeight="1" x14ac:dyDescent="0.2">
      <c r="A76" s="152"/>
      <c r="B76" s="150"/>
      <c r="C76" s="1">
        <v>29</v>
      </c>
      <c r="D76" s="1" t="s">
        <v>144</v>
      </c>
      <c r="E76" s="5">
        <v>122722262.6004</v>
      </c>
      <c r="F76" s="5">
        <v>0</v>
      </c>
      <c r="G76" s="5">
        <v>39398443.887599997</v>
      </c>
      <c r="H76" s="6">
        <f t="shared" si="5"/>
        <v>162120706.48800001</v>
      </c>
      <c r="I76" s="11"/>
      <c r="J76" s="147"/>
      <c r="K76" s="150"/>
      <c r="L76" s="12">
        <v>14</v>
      </c>
      <c r="M76" s="1" t="s">
        <v>527</v>
      </c>
      <c r="N76" s="5">
        <v>126041989.5469</v>
      </c>
      <c r="O76" s="5">
        <v>0</v>
      </c>
      <c r="P76" s="5">
        <v>42761184.210299999</v>
      </c>
      <c r="Q76" s="6">
        <f t="shared" si="6"/>
        <v>168803173.7572</v>
      </c>
    </row>
    <row r="77" spans="1:17" ht="24.95" customHeight="1" x14ac:dyDescent="0.2">
      <c r="A77" s="152"/>
      <c r="B77" s="150"/>
      <c r="C77" s="1">
        <v>30</v>
      </c>
      <c r="D77" s="1" t="s">
        <v>145</v>
      </c>
      <c r="E77" s="5">
        <v>101546630.8171</v>
      </c>
      <c r="F77" s="5">
        <v>0</v>
      </c>
      <c r="G77" s="5">
        <v>35036977.392999999</v>
      </c>
      <c r="H77" s="6">
        <f t="shared" si="5"/>
        <v>136583608.2101</v>
      </c>
      <c r="I77" s="11"/>
      <c r="J77" s="147"/>
      <c r="K77" s="150"/>
      <c r="L77" s="12">
        <v>15</v>
      </c>
      <c r="M77" s="1" t="s">
        <v>528</v>
      </c>
      <c r="N77" s="5">
        <v>145818647.25150001</v>
      </c>
      <c r="O77" s="5">
        <v>0</v>
      </c>
      <c r="P77" s="5">
        <v>44711589.911799997</v>
      </c>
      <c r="Q77" s="6">
        <f t="shared" si="6"/>
        <v>190530237.16330001</v>
      </c>
    </row>
    <row r="78" spans="1:17" ht="24.95" customHeight="1" x14ac:dyDescent="0.2">
      <c r="A78" s="152"/>
      <c r="B78" s="151"/>
      <c r="C78" s="1">
        <v>31</v>
      </c>
      <c r="D78" s="1" t="s">
        <v>146</v>
      </c>
      <c r="E78" s="5">
        <v>153492684.25999999</v>
      </c>
      <c r="F78" s="5">
        <v>0</v>
      </c>
      <c r="G78" s="5">
        <v>57094945.464400001</v>
      </c>
      <c r="H78" s="6">
        <f t="shared" si="5"/>
        <v>210587629.72439998</v>
      </c>
      <c r="I78" s="11"/>
      <c r="J78" s="147"/>
      <c r="K78" s="150"/>
      <c r="L78" s="12">
        <v>16</v>
      </c>
      <c r="M78" s="1" t="s">
        <v>529</v>
      </c>
      <c r="N78" s="5">
        <v>116828994.67730001</v>
      </c>
      <c r="O78" s="5">
        <v>0</v>
      </c>
      <c r="P78" s="5">
        <v>40000491.846199997</v>
      </c>
      <c r="Q78" s="6">
        <f t="shared" si="6"/>
        <v>156829486.5235</v>
      </c>
    </row>
    <row r="79" spans="1:17" ht="24.95" customHeight="1" x14ac:dyDescent="0.2">
      <c r="A79" s="1"/>
      <c r="B79" s="142" t="s">
        <v>859</v>
      </c>
      <c r="C79" s="143"/>
      <c r="D79" s="144"/>
      <c r="E79" s="14">
        <f>SUM(E48:E78)</f>
        <v>3472965897.2776003</v>
      </c>
      <c r="F79" s="14">
        <f t="shared" ref="F79:H79" si="7">SUM(F48:F78)</f>
        <v>0</v>
      </c>
      <c r="G79" s="14">
        <f t="shared" si="7"/>
        <v>1244750707.6803997</v>
      </c>
      <c r="H79" s="14">
        <f t="shared" si="7"/>
        <v>4717716604.9580002</v>
      </c>
      <c r="I79" s="11"/>
      <c r="J79" s="147"/>
      <c r="K79" s="150"/>
      <c r="L79" s="12">
        <v>17</v>
      </c>
      <c r="M79" s="1" t="s">
        <v>530</v>
      </c>
      <c r="N79" s="5">
        <v>115131331.01270001</v>
      </c>
      <c r="O79" s="5">
        <v>0</v>
      </c>
      <c r="P79" s="5">
        <v>36778126.674900003</v>
      </c>
      <c r="Q79" s="6">
        <f t="shared" si="6"/>
        <v>151909457.68760002</v>
      </c>
    </row>
    <row r="80" spans="1:17" ht="24.95" customHeight="1" x14ac:dyDescent="0.2">
      <c r="A80" s="152">
        <v>4</v>
      </c>
      <c r="B80" s="149" t="s">
        <v>44</v>
      </c>
      <c r="C80" s="1">
        <v>1</v>
      </c>
      <c r="D80" s="1" t="s">
        <v>147</v>
      </c>
      <c r="E80" s="5">
        <v>172645150.60569999</v>
      </c>
      <c r="F80" s="5">
        <v>0</v>
      </c>
      <c r="G80" s="5">
        <v>64935961.374899998</v>
      </c>
      <c r="H80" s="6">
        <f t="shared" si="5"/>
        <v>237581111.9806</v>
      </c>
      <c r="I80" s="11"/>
      <c r="J80" s="147"/>
      <c r="K80" s="150"/>
      <c r="L80" s="12">
        <v>18</v>
      </c>
      <c r="M80" s="1" t="s">
        <v>531</v>
      </c>
      <c r="N80" s="5">
        <v>119477457.8565</v>
      </c>
      <c r="O80" s="5">
        <v>0</v>
      </c>
      <c r="P80" s="5">
        <v>40220688.495800003</v>
      </c>
      <c r="Q80" s="6">
        <f t="shared" si="6"/>
        <v>159698146.35229999</v>
      </c>
    </row>
    <row r="81" spans="1:17" ht="24.95" customHeight="1" x14ac:dyDescent="0.2">
      <c r="A81" s="152"/>
      <c r="B81" s="150"/>
      <c r="C81" s="1">
        <v>2</v>
      </c>
      <c r="D81" s="1" t="s">
        <v>148</v>
      </c>
      <c r="E81" s="5">
        <v>113541277.0007</v>
      </c>
      <c r="F81" s="5">
        <v>0</v>
      </c>
      <c r="G81" s="5">
        <v>44873918.648500003</v>
      </c>
      <c r="H81" s="6">
        <f t="shared" si="5"/>
        <v>158415195.64919999</v>
      </c>
      <c r="I81" s="11"/>
      <c r="J81" s="147"/>
      <c r="K81" s="150"/>
      <c r="L81" s="12">
        <v>19</v>
      </c>
      <c r="M81" s="1" t="s">
        <v>532</v>
      </c>
      <c r="N81" s="5">
        <v>144551740.45030001</v>
      </c>
      <c r="O81" s="5">
        <v>0</v>
      </c>
      <c r="P81" s="5">
        <v>42356410.957400002</v>
      </c>
      <c r="Q81" s="6">
        <f t="shared" si="6"/>
        <v>186908151.4077</v>
      </c>
    </row>
    <row r="82" spans="1:17" ht="24.95" customHeight="1" x14ac:dyDescent="0.2">
      <c r="A82" s="152"/>
      <c r="B82" s="150"/>
      <c r="C82" s="1">
        <v>3</v>
      </c>
      <c r="D82" s="1" t="s">
        <v>149</v>
      </c>
      <c r="E82" s="5">
        <v>116801865.4663</v>
      </c>
      <c r="F82" s="5">
        <v>0</v>
      </c>
      <c r="G82" s="5">
        <v>46177057.223700002</v>
      </c>
      <c r="H82" s="6">
        <f t="shared" si="5"/>
        <v>162978922.69</v>
      </c>
      <c r="I82" s="11"/>
      <c r="J82" s="147"/>
      <c r="K82" s="150"/>
      <c r="L82" s="12">
        <v>20</v>
      </c>
      <c r="M82" s="1" t="s">
        <v>533</v>
      </c>
      <c r="N82" s="5">
        <v>111078019.07250001</v>
      </c>
      <c r="O82" s="5">
        <v>0</v>
      </c>
      <c r="P82" s="5">
        <v>37688519.545400001</v>
      </c>
      <c r="Q82" s="6">
        <f t="shared" si="6"/>
        <v>148766538.61790001</v>
      </c>
    </row>
    <row r="83" spans="1:17" ht="24.95" customHeight="1" x14ac:dyDescent="0.2">
      <c r="A83" s="152"/>
      <c r="B83" s="150"/>
      <c r="C83" s="1">
        <v>4</v>
      </c>
      <c r="D83" s="1" t="s">
        <v>150</v>
      </c>
      <c r="E83" s="5">
        <v>141177840.90329999</v>
      </c>
      <c r="F83" s="5">
        <v>0</v>
      </c>
      <c r="G83" s="5">
        <v>57056066.9868</v>
      </c>
      <c r="H83" s="6">
        <f t="shared" si="5"/>
        <v>198233907.8901</v>
      </c>
      <c r="I83" s="11"/>
      <c r="J83" s="148"/>
      <c r="K83" s="151"/>
      <c r="L83" s="12">
        <v>21</v>
      </c>
      <c r="M83" s="1" t="s">
        <v>534</v>
      </c>
      <c r="N83" s="5">
        <v>132676903.001</v>
      </c>
      <c r="O83" s="5">
        <v>0</v>
      </c>
      <c r="P83" s="5">
        <v>43773533.680699997</v>
      </c>
      <c r="Q83" s="6">
        <f t="shared" si="6"/>
        <v>176450436.68169999</v>
      </c>
    </row>
    <row r="84" spans="1:17" ht="24.95" customHeight="1" x14ac:dyDescent="0.2">
      <c r="A84" s="152"/>
      <c r="B84" s="150"/>
      <c r="C84" s="1">
        <v>5</v>
      </c>
      <c r="D84" s="1" t="s">
        <v>151</v>
      </c>
      <c r="E84" s="5">
        <v>107219977.1376</v>
      </c>
      <c r="F84" s="5">
        <v>0</v>
      </c>
      <c r="G84" s="5">
        <v>41106242.950800002</v>
      </c>
      <c r="H84" s="6">
        <f t="shared" si="5"/>
        <v>148326220.08840001</v>
      </c>
      <c r="I84" s="11"/>
      <c r="J84" s="18"/>
      <c r="K84" s="142" t="s">
        <v>877</v>
      </c>
      <c r="L84" s="143"/>
      <c r="M84" s="144"/>
      <c r="N84" s="14">
        <f>SUM(N63:N83)</f>
        <v>2734741085.8355002</v>
      </c>
      <c r="O84" s="14">
        <f t="shared" ref="O84:Q84" si="8">SUM(O63:O83)</f>
        <v>0</v>
      </c>
      <c r="P84" s="14">
        <f t="shared" si="8"/>
        <v>897237587.60150003</v>
      </c>
      <c r="Q84" s="14">
        <f t="shared" si="8"/>
        <v>3631978673.4370003</v>
      </c>
    </row>
    <row r="85" spans="1:17" ht="24.95" customHeight="1" x14ac:dyDescent="0.2">
      <c r="A85" s="152"/>
      <c r="B85" s="150"/>
      <c r="C85" s="1">
        <v>6</v>
      </c>
      <c r="D85" s="1" t="s">
        <v>152</v>
      </c>
      <c r="E85" s="5">
        <v>123434102.47229999</v>
      </c>
      <c r="F85" s="5">
        <v>0</v>
      </c>
      <c r="G85" s="5">
        <v>48178533.744800001</v>
      </c>
      <c r="H85" s="6">
        <f t="shared" si="5"/>
        <v>171612636.21709999</v>
      </c>
      <c r="I85" s="11"/>
      <c r="J85" s="146">
        <v>22</v>
      </c>
      <c r="K85" s="149" t="s">
        <v>62</v>
      </c>
      <c r="L85" s="12">
        <v>1</v>
      </c>
      <c r="M85" s="1" t="s">
        <v>535</v>
      </c>
      <c r="N85" s="5">
        <v>141717978.83700001</v>
      </c>
      <c r="O85" s="5">
        <v>0</v>
      </c>
      <c r="P85" s="5">
        <v>47119599.144900002</v>
      </c>
      <c r="Q85" s="6">
        <f t="shared" si="6"/>
        <v>188837577.98190001</v>
      </c>
    </row>
    <row r="86" spans="1:17" ht="24.95" customHeight="1" x14ac:dyDescent="0.2">
      <c r="A86" s="152"/>
      <c r="B86" s="150"/>
      <c r="C86" s="1">
        <v>7</v>
      </c>
      <c r="D86" s="1" t="s">
        <v>153</v>
      </c>
      <c r="E86" s="5">
        <v>114395567.7862</v>
      </c>
      <c r="F86" s="5">
        <v>0</v>
      </c>
      <c r="G86" s="5">
        <v>45343825.700199999</v>
      </c>
      <c r="H86" s="6">
        <f t="shared" si="5"/>
        <v>159739393.48640001</v>
      </c>
      <c r="I86" s="11"/>
      <c r="J86" s="147"/>
      <c r="K86" s="150"/>
      <c r="L86" s="12">
        <v>2</v>
      </c>
      <c r="M86" s="1" t="s">
        <v>536</v>
      </c>
      <c r="N86" s="5">
        <v>125310674.13060001</v>
      </c>
      <c r="O86" s="5">
        <v>0</v>
      </c>
      <c r="P86" s="5">
        <v>39729781.081500001</v>
      </c>
      <c r="Q86" s="6">
        <f t="shared" si="6"/>
        <v>165040455.2121</v>
      </c>
    </row>
    <row r="87" spans="1:17" ht="24.95" customHeight="1" x14ac:dyDescent="0.2">
      <c r="A87" s="152"/>
      <c r="B87" s="150"/>
      <c r="C87" s="1">
        <v>8</v>
      </c>
      <c r="D87" s="1" t="s">
        <v>154</v>
      </c>
      <c r="E87" s="5">
        <v>102283851.6605</v>
      </c>
      <c r="F87" s="5">
        <v>0</v>
      </c>
      <c r="G87" s="5">
        <v>39605019.910599999</v>
      </c>
      <c r="H87" s="6">
        <f t="shared" si="5"/>
        <v>141888871.5711</v>
      </c>
      <c r="I87" s="11"/>
      <c r="J87" s="147"/>
      <c r="K87" s="150"/>
      <c r="L87" s="12">
        <v>3</v>
      </c>
      <c r="M87" s="1" t="s">
        <v>537</v>
      </c>
      <c r="N87" s="5">
        <v>158148143.54719999</v>
      </c>
      <c r="O87" s="5">
        <v>0</v>
      </c>
      <c r="P87" s="5">
        <v>53148083.804200001</v>
      </c>
      <c r="Q87" s="6">
        <f t="shared" si="6"/>
        <v>211296227.35139999</v>
      </c>
    </row>
    <row r="88" spans="1:17" ht="24.95" customHeight="1" x14ac:dyDescent="0.2">
      <c r="A88" s="152"/>
      <c r="B88" s="150"/>
      <c r="C88" s="1">
        <v>9</v>
      </c>
      <c r="D88" s="1" t="s">
        <v>155</v>
      </c>
      <c r="E88" s="5">
        <v>113605390.71070001</v>
      </c>
      <c r="F88" s="5">
        <v>0</v>
      </c>
      <c r="G88" s="5">
        <v>45327264.691699997</v>
      </c>
      <c r="H88" s="6">
        <f t="shared" si="5"/>
        <v>158932655.40240002</v>
      </c>
      <c r="I88" s="11"/>
      <c r="J88" s="147"/>
      <c r="K88" s="150"/>
      <c r="L88" s="12">
        <v>4</v>
      </c>
      <c r="M88" s="1" t="s">
        <v>538</v>
      </c>
      <c r="N88" s="5">
        <v>125220080.3519</v>
      </c>
      <c r="O88" s="5">
        <v>0</v>
      </c>
      <c r="P88" s="5">
        <v>41364787.464299999</v>
      </c>
      <c r="Q88" s="6">
        <f t="shared" si="6"/>
        <v>166584867.81619999</v>
      </c>
    </row>
    <row r="89" spans="1:17" ht="24.95" customHeight="1" x14ac:dyDescent="0.2">
      <c r="A89" s="152"/>
      <c r="B89" s="150"/>
      <c r="C89" s="1">
        <v>10</v>
      </c>
      <c r="D89" s="1" t="s">
        <v>156</v>
      </c>
      <c r="E89" s="5">
        <v>179727823.40200001</v>
      </c>
      <c r="F89" s="5">
        <v>0</v>
      </c>
      <c r="G89" s="5">
        <v>70543666.890400007</v>
      </c>
      <c r="H89" s="6">
        <f t="shared" si="5"/>
        <v>250271490.2924</v>
      </c>
      <c r="I89" s="11"/>
      <c r="J89" s="147"/>
      <c r="K89" s="150"/>
      <c r="L89" s="12">
        <v>5</v>
      </c>
      <c r="M89" s="1" t="s">
        <v>539</v>
      </c>
      <c r="N89" s="5">
        <v>171214744.2385</v>
      </c>
      <c r="O89" s="5">
        <v>0</v>
      </c>
      <c r="P89" s="5">
        <v>52496653.295900002</v>
      </c>
      <c r="Q89" s="6">
        <f t="shared" si="6"/>
        <v>223711397.53439999</v>
      </c>
    </row>
    <row r="90" spans="1:17" ht="24.95" customHeight="1" x14ac:dyDescent="0.2">
      <c r="A90" s="152"/>
      <c r="B90" s="150"/>
      <c r="C90" s="1">
        <v>11</v>
      </c>
      <c r="D90" s="1" t="s">
        <v>157</v>
      </c>
      <c r="E90" s="5">
        <v>124911054.3096</v>
      </c>
      <c r="F90" s="5">
        <v>0</v>
      </c>
      <c r="G90" s="5">
        <v>49902543.983499996</v>
      </c>
      <c r="H90" s="6">
        <f t="shared" si="5"/>
        <v>174813598.2931</v>
      </c>
      <c r="I90" s="11"/>
      <c r="J90" s="147"/>
      <c r="K90" s="150"/>
      <c r="L90" s="12">
        <v>6</v>
      </c>
      <c r="M90" s="1" t="s">
        <v>540</v>
      </c>
      <c r="N90" s="5">
        <v>133120716.69599999</v>
      </c>
      <c r="O90" s="5">
        <v>0</v>
      </c>
      <c r="P90" s="5">
        <v>40267134.9221</v>
      </c>
      <c r="Q90" s="6">
        <f t="shared" si="6"/>
        <v>173387851.61809999</v>
      </c>
    </row>
    <row r="91" spans="1:17" ht="24.95" customHeight="1" x14ac:dyDescent="0.2">
      <c r="A91" s="152"/>
      <c r="B91" s="150"/>
      <c r="C91" s="1">
        <v>12</v>
      </c>
      <c r="D91" s="1" t="s">
        <v>158</v>
      </c>
      <c r="E91" s="5">
        <v>152716305.1085</v>
      </c>
      <c r="F91" s="5">
        <v>0</v>
      </c>
      <c r="G91" s="5">
        <v>58643333.2557</v>
      </c>
      <c r="H91" s="6">
        <f t="shared" si="5"/>
        <v>211359638.3642</v>
      </c>
      <c r="I91" s="11"/>
      <c r="J91" s="147"/>
      <c r="K91" s="150"/>
      <c r="L91" s="12">
        <v>7</v>
      </c>
      <c r="M91" s="1" t="s">
        <v>541</v>
      </c>
      <c r="N91" s="5">
        <v>111700370.9348</v>
      </c>
      <c r="O91" s="5">
        <v>0</v>
      </c>
      <c r="P91" s="5">
        <v>35797142.935900003</v>
      </c>
      <c r="Q91" s="6">
        <f t="shared" si="6"/>
        <v>147497513.8707</v>
      </c>
    </row>
    <row r="92" spans="1:17" ht="24.95" customHeight="1" x14ac:dyDescent="0.2">
      <c r="A92" s="152"/>
      <c r="B92" s="150"/>
      <c r="C92" s="1">
        <v>13</v>
      </c>
      <c r="D92" s="1" t="s">
        <v>159</v>
      </c>
      <c r="E92" s="5">
        <v>112207504.4357</v>
      </c>
      <c r="F92" s="5">
        <v>0</v>
      </c>
      <c r="G92" s="5">
        <v>44423718.271700002</v>
      </c>
      <c r="H92" s="6">
        <f t="shared" si="5"/>
        <v>156631222.70739999</v>
      </c>
      <c r="I92" s="11"/>
      <c r="J92" s="147"/>
      <c r="K92" s="150"/>
      <c r="L92" s="12">
        <v>8</v>
      </c>
      <c r="M92" s="1" t="s">
        <v>542</v>
      </c>
      <c r="N92" s="5">
        <v>130890678.54090001</v>
      </c>
      <c r="O92" s="5">
        <v>0</v>
      </c>
      <c r="P92" s="5">
        <v>42107442.298799999</v>
      </c>
      <c r="Q92" s="6">
        <f t="shared" si="6"/>
        <v>172998120.83970001</v>
      </c>
    </row>
    <row r="93" spans="1:17" ht="24.95" customHeight="1" x14ac:dyDescent="0.2">
      <c r="A93" s="152"/>
      <c r="B93" s="150"/>
      <c r="C93" s="1">
        <v>14</v>
      </c>
      <c r="D93" s="1" t="s">
        <v>160</v>
      </c>
      <c r="E93" s="5">
        <v>111254408.32969999</v>
      </c>
      <c r="F93" s="5">
        <v>0</v>
      </c>
      <c r="G93" s="5">
        <v>45266016.7161</v>
      </c>
      <c r="H93" s="6">
        <f t="shared" si="5"/>
        <v>156520425.0458</v>
      </c>
      <c r="I93" s="11"/>
      <c r="J93" s="147"/>
      <c r="K93" s="150"/>
      <c r="L93" s="12">
        <v>9</v>
      </c>
      <c r="M93" s="1" t="s">
        <v>543</v>
      </c>
      <c r="N93" s="5">
        <v>128364996.68449999</v>
      </c>
      <c r="O93" s="5">
        <v>0</v>
      </c>
      <c r="P93" s="5">
        <v>39508474.196699999</v>
      </c>
      <c r="Q93" s="6">
        <f t="shared" si="6"/>
        <v>167873470.88119999</v>
      </c>
    </row>
    <row r="94" spans="1:17" ht="24.95" customHeight="1" x14ac:dyDescent="0.2">
      <c r="A94" s="152"/>
      <c r="B94" s="150"/>
      <c r="C94" s="1">
        <v>15</v>
      </c>
      <c r="D94" s="1" t="s">
        <v>161</v>
      </c>
      <c r="E94" s="5">
        <v>133529651.49869999</v>
      </c>
      <c r="F94" s="5">
        <v>0</v>
      </c>
      <c r="G94" s="5">
        <v>52305740.610600002</v>
      </c>
      <c r="H94" s="6">
        <f t="shared" si="5"/>
        <v>185835392.10929999</v>
      </c>
      <c r="I94" s="11"/>
      <c r="J94" s="147"/>
      <c r="K94" s="150"/>
      <c r="L94" s="12">
        <v>10</v>
      </c>
      <c r="M94" s="1" t="s">
        <v>544</v>
      </c>
      <c r="N94" s="5">
        <v>135710924.60769999</v>
      </c>
      <c r="O94" s="5">
        <v>0</v>
      </c>
      <c r="P94" s="5">
        <v>41869296.846699998</v>
      </c>
      <c r="Q94" s="6">
        <f t="shared" si="6"/>
        <v>177580221.4544</v>
      </c>
    </row>
    <row r="95" spans="1:17" ht="24.95" customHeight="1" x14ac:dyDescent="0.2">
      <c r="A95" s="152"/>
      <c r="B95" s="150"/>
      <c r="C95" s="1">
        <v>16</v>
      </c>
      <c r="D95" s="1" t="s">
        <v>162</v>
      </c>
      <c r="E95" s="5">
        <v>127591360.5431</v>
      </c>
      <c r="F95" s="5">
        <v>0</v>
      </c>
      <c r="G95" s="5">
        <v>51215952.234399997</v>
      </c>
      <c r="H95" s="6">
        <f t="shared" si="5"/>
        <v>178807312.7775</v>
      </c>
      <c r="I95" s="11"/>
      <c r="J95" s="147"/>
      <c r="K95" s="150"/>
      <c r="L95" s="12">
        <v>11</v>
      </c>
      <c r="M95" s="1" t="s">
        <v>62</v>
      </c>
      <c r="N95" s="5">
        <v>119464782.91320001</v>
      </c>
      <c r="O95" s="5">
        <v>0</v>
      </c>
      <c r="P95" s="5">
        <v>39135712.725599997</v>
      </c>
      <c r="Q95" s="6">
        <f t="shared" si="6"/>
        <v>158600495.6388</v>
      </c>
    </row>
    <row r="96" spans="1:17" ht="24.95" customHeight="1" x14ac:dyDescent="0.2">
      <c r="A96" s="152"/>
      <c r="B96" s="150"/>
      <c r="C96" s="1">
        <v>17</v>
      </c>
      <c r="D96" s="1" t="s">
        <v>163</v>
      </c>
      <c r="E96" s="5">
        <v>106886317.4313</v>
      </c>
      <c r="F96" s="5">
        <v>0</v>
      </c>
      <c r="G96" s="5">
        <v>42247379.705399998</v>
      </c>
      <c r="H96" s="6">
        <f t="shared" si="5"/>
        <v>149133697.1367</v>
      </c>
      <c r="I96" s="11"/>
      <c r="J96" s="147"/>
      <c r="K96" s="150"/>
      <c r="L96" s="12">
        <v>12</v>
      </c>
      <c r="M96" s="1" t="s">
        <v>545</v>
      </c>
      <c r="N96" s="5">
        <v>152521558.05939999</v>
      </c>
      <c r="O96" s="5">
        <v>0</v>
      </c>
      <c r="P96" s="5">
        <v>46478160.7535</v>
      </c>
      <c r="Q96" s="6">
        <f t="shared" si="6"/>
        <v>198999718.81290001</v>
      </c>
    </row>
    <row r="97" spans="1:17" ht="24.95" customHeight="1" x14ac:dyDescent="0.2">
      <c r="A97" s="152"/>
      <c r="B97" s="150"/>
      <c r="C97" s="1">
        <v>18</v>
      </c>
      <c r="D97" s="1" t="s">
        <v>164</v>
      </c>
      <c r="E97" s="5">
        <v>110753692.0157</v>
      </c>
      <c r="F97" s="5">
        <v>0</v>
      </c>
      <c r="G97" s="5">
        <v>43331709.425099999</v>
      </c>
      <c r="H97" s="6">
        <f t="shared" si="5"/>
        <v>154085401.44080001</v>
      </c>
      <c r="I97" s="11"/>
      <c r="J97" s="147"/>
      <c r="K97" s="150"/>
      <c r="L97" s="12">
        <v>13</v>
      </c>
      <c r="M97" s="1" t="s">
        <v>546</v>
      </c>
      <c r="N97" s="5">
        <v>100673331.03829999</v>
      </c>
      <c r="O97" s="5">
        <v>0</v>
      </c>
      <c r="P97" s="5">
        <v>32486976.6635</v>
      </c>
      <c r="Q97" s="6">
        <f t="shared" si="6"/>
        <v>133160307.70179999</v>
      </c>
    </row>
    <row r="98" spans="1:17" ht="24.95" customHeight="1" x14ac:dyDescent="0.2">
      <c r="A98" s="152"/>
      <c r="B98" s="150"/>
      <c r="C98" s="1">
        <v>19</v>
      </c>
      <c r="D98" s="1" t="s">
        <v>165</v>
      </c>
      <c r="E98" s="5">
        <v>119604583.4612</v>
      </c>
      <c r="F98" s="5">
        <v>0</v>
      </c>
      <c r="G98" s="5">
        <v>46638637.511399999</v>
      </c>
      <c r="H98" s="6">
        <f t="shared" si="5"/>
        <v>166243220.97259998</v>
      </c>
      <c r="I98" s="11"/>
      <c r="J98" s="147"/>
      <c r="K98" s="150"/>
      <c r="L98" s="12">
        <v>14</v>
      </c>
      <c r="M98" s="1" t="s">
        <v>547</v>
      </c>
      <c r="N98" s="5">
        <v>146363907.1534</v>
      </c>
      <c r="O98" s="5">
        <v>0</v>
      </c>
      <c r="P98" s="5">
        <v>46192090.1483</v>
      </c>
      <c r="Q98" s="6">
        <f t="shared" si="6"/>
        <v>192555997.3017</v>
      </c>
    </row>
    <row r="99" spans="1:17" ht="24.95" customHeight="1" x14ac:dyDescent="0.2">
      <c r="A99" s="152"/>
      <c r="B99" s="150"/>
      <c r="C99" s="1">
        <v>20</v>
      </c>
      <c r="D99" s="1" t="s">
        <v>166</v>
      </c>
      <c r="E99" s="5">
        <v>121036814.28740001</v>
      </c>
      <c r="F99" s="5">
        <v>0</v>
      </c>
      <c r="G99" s="5">
        <v>48007279.964000002</v>
      </c>
      <c r="H99" s="6">
        <f t="shared" si="5"/>
        <v>169044094.25139999</v>
      </c>
      <c r="I99" s="11"/>
      <c r="J99" s="147"/>
      <c r="K99" s="150"/>
      <c r="L99" s="12">
        <v>15</v>
      </c>
      <c r="M99" s="1" t="s">
        <v>548</v>
      </c>
      <c r="N99" s="5">
        <v>97736016.8389</v>
      </c>
      <c r="O99" s="5">
        <v>0</v>
      </c>
      <c r="P99" s="5">
        <v>32078502.626600001</v>
      </c>
      <c r="Q99" s="6">
        <f t="shared" si="6"/>
        <v>129814519.4655</v>
      </c>
    </row>
    <row r="100" spans="1:17" ht="24.95" customHeight="1" x14ac:dyDescent="0.2">
      <c r="A100" s="152"/>
      <c r="B100" s="151"/>
      <c r="C100" s="1">
        <v>21</v>
      </c>
      <c r="D100" s="1" t="s">
        <v>167</v>
      </c>
      <c r="E100" s="5">
        <v>116213165.608</v>
      </c>
      <c r="F100" s="5">
        <v>0</v>
      </c>
      <c r="G100" s="5">
        <v>46233771.738899998</v>
      </c>
      <c r="H100" s="6">
        <f t="shared" si="5"/>
        <v>162446937.34689999</v>
      </c>
      <c r="I100" s="11"/>
      <c r="J100" s="147"/>
      <c r="K100" s="150"/>
      <c r="L100" s="12">
        <v>16</v>
      </c>
      <c r="M100" s="1" t="s">
        <v>549</v>
      </c>
      <c r="N100" s="5">
        <v>141694950.15059999</v>
      </c>
      <c r="O100" s="5">
        <v>0</v>
      </c>
      <c r="P100" s="5">
        <v>46916518.621399999</v>
      </c>
      <c r="Q100" s="6">
        <f t="shared" si="6"/>
        <v>188611468.77199998</v>
      </c>
    </row>
    <row r="101" spans="1:17" ht="24.95" customHeight="1" x14ac:dyDescent="0.2">
      <c r="A101" s="1"/>
      <c r="B101" s="142" t="s">
        <v>860</v>
      </c>
      <c r="C101" s="143"/>
      <c r="D101" s="144"/>
      <c r="E101" s="14">
        <f>SUM(E80:E100)</f>
        <v>2621537704.1742001</v>
      </c>
      <c r="F101" s="14">
        <f t="shared" ref="F101:H101" si="9">SUM(F80:F100)</f>
        <v>0</v>
      </c>
      <c r="G101" s="14">
        <f t="shared" si="9"/>
        <v>1031363641.5391998</v>
      </c>
      <c r="H101" s="14">
        <f t="shared" si="9"/>
        <v>3652901345.7134008</v>
      </c>
      <c r="I101" s="11"/>
      <c r="J101" s="147"/>
      <c r="K101" s="150"/>
      <c r="L101" s="12">
        <v>17</v>
      </c>
      <c r="M101" s="1" t="s">
        <v>550</v>
      </c>
      <c r="N101" s="5">
        <v>177212491.8019</v>
      </c>
      <c r="O101" s="5">
        <v>0</v>
      </c>
      <c r="P101" s="5">
        <v>58043018.316200003</v>
      </c>
      <c r="Q101" s="6">
        <f t="shared" si="6"/>
        <v>235255510.11809999</v>
      </c>
    </row>
    <row r="102" spans="1:17" ht="24.95" customHeight="1" x14ac:dyDescent="0.2">
      <c r="A102" s="152">
        <v>5</v>
      </c>
      <c r="B102" s="149" t="s">
        <v>45</v>
      </c>
      <c r="C102" s="1">
        <v>1</v>
      </c>
      <c r="D102" s="1" t="s">
        <v>168</v>
      </c>
      <c r="E102" s="5">
        <v>195947961.023</v>
      </c>
      <c r="F102" s="5">
        <v>0</v>
      </c>
      <c r="G102" s="5">
        <v>59342707.4419</v>
      </c>
      <c r="H102" s="6">
        <f t="shared" si="5"/>
        <v>255290668.46490002</v>
      </c>
      <c r="I102" s="11"/>
      <c r="J102" s="147"/>
      <c r="K102" s="150"/>
      <c r="L102" s="12">
        <v>18</v>
      </c>
      <c r="M102" s="1" t="s">
        <v>551</v>
      </c>
      <c r="N102" s="5">
        <v>133862153.2746</v>
      </c>
      <c r="O102" s="5">
        <v>0</v>
      </c>
      <c r="P102" s="5">
        <v>43229890.093999997</v>
      </c>
      <c r="Q102" s="6">
        <f t="shared" si="6"/>
        <v>177092043.36860001</v>
      </c>
    </row>
    <row r="103" spans="1:17" ht="24.95" customHeight="1" x14ac:dyDescent="0.2">
      <c r="A103" s="152"/>
      <c r="B103" s="150"/>
      <c r="C103" s="1">
        <v>2</v>
      </c>
      <c r="D103" s="1" t="s">
        <v>45</v>
      </c>
      <c r="E103" s="5">
        <v>236627800.44409999</v>
      </c>
      <c r="F103" s="5">
        <v>0</v>
      </c>
      <c r="G103" s="5">
        <v>74551634.515699998</v>
      </c>
      <c r="H103" s="6">
        <f t="shared" si="5"/>
        <v>311179434.9598</v>
      </c>
      <c r="I103" s="11"/>
      <c r="J103" s="147"/>
      <c r="K103" s="150"/>
      <c r="L103" s="12">
        <v>19</v>
      </c>
      <c r="M103" s="1" t="s">
        <v>552</v>
      </c>
      <c r="N103" s="5">
        <v>126746836.88070001</v>
      </c>
      <c r="O103" s="5">
        <v>0</v>
      </c>
      <c r="P103" s="5">
        <v>38442000.759900004</v>
      </c>
      <c r="Q103" s="6">
        <f t="shared" si="6"/>
        <v>165188837.64060003</v>
      </c>
    </row>
    <row r="104" spans="1:17" ht="24.95" customHeight="1" x14ac:dyDescent="0.2">
      <c r="A104" s="152"/>
      <c r="B104" s="150"/>
      <c r="C104" s="1">
        <v>3</v>
      </c>
      <c r="D104" s="1" t="s">
        <v>169</v>
      </c>
      <c r="E104" s="5">
        <v>103488332.4113</v>
      </c>
      <c r="F104" s="5">
        <v>0</v>
      </c>
      <c r="G104" s="5">
        <v>36656068.684</v>
      </c>
      <c r="H104" s="6">
        <f t="shared" si="5"/>
        <v>140144401.09530002</v>
      </c>
      <c r="I104" s="11"/>
      <c r="J104" s="147"/>
      <c r="K104" s="150"/>
      <c r="L104" s="12">
        <v>20</v>
      </c>
      <c r="M104" s="1" t="s">
        <v>553</v>
      </c>
      <c r="N104" s="5">
        <v>135903252.4061</v>
      </c>
      <c r="O104" s="5">
        <v>0</v>
      </c>
      <c r="P104" s="5">
        <v>42200239.4582</v>
      </c>
      <c r="Q104" s="6">
        <f t="shared" si="6"/>
        <v>178103491.86430001</v>
      </c>
    </row>
    <row r="105" spans="1:17" ht="24.95" customHeight="1" x14ac:dyDescent="0.2">
      <c r="A105" s="152"/>
      <c r="B105" s="150"/>
      <c r="C105" s="1">
        <v>4</v>
      </c>
      <c r="D105" s="1" t="s">
        <v>170</v>
      </c>
      <c r="E105" s="5">
        <v>122306300.3238</v>
      </c>
      <c r="F105" s="5">
        <v>0</v>
      </c>
      <c r="G105" s="5">
        <v>42827773.685099997</v>
      </c>
      <c r="H105" s="6">
        <f t="shared" si="5"/>
        <v>165134074.00889999</v>
      </c>
      <c r="I105" s="11"/>
      <c r="J105" s="148"/>
      <c r="K105" s="151"/>
      <c r="L105" s="12">
        <v>21</v>
      </c>
      <c r="M105" s="1" t="s">
        <v>554</v>
      </c>
      <c r="N105" s="5">
        <v>132976638.8478</v>
      </c>
      <c r="O105" s="5">
        <v>0</v>
      </c>
      <c r="P105" s="5">
        <v>41379313.041599996</v>
      </c>
      <c r="Q105" s="6">
        <f t="shared" si="6"/>
        <v>174355951.88940001</v>
      </c>
    </row>
    <row r="106" spans="1:17" ht="24.95" customHeight="1" x14ac:dyDescent="0.2">
      <c r="A106" s="152"/>
      <c r="B106" s="150"/>
      <c r="C106" s="1">
        <v>5</v>
      </c>
      <c r="D106" s="1" t="s">
        <v>171</v>
      </c>
      <c r="E106" s="5">
        <v>155150578.89179999</v>
      </c>
      <c r="F106" s="5">
        <v>0</v>
      </c>
      <c r="G106" s="5">
        <v>52142184.481399998</v>
      </c>
      <c r="H106" s="6">
        <f t="shared" si="5"/>
        <v>207292763.3732</v>
      </c>
      <c r="I106" s="11"/>
      <c r="J106" s="18"/>
      <c r="K106" s="142" t="s">
        <v>878</v>
      </c>
      <c r="L106" s="143"/>
      <c r="M106" s="144"/>
      <c r="N106" s="14">
        <f>SUM(N85:N105)</f>
        <v>2826555227.9339995</v>
      </c>
      <c r="O106" s="14">
        <f t="shared" ref="O106:Q106" si="10">SUM(O85:O105)</f>
        <v>0</v>
      </c>
      <c r="P106" s="14">
        <f t="shared" si="10"/>
        <v>899990819.19980001</v>
      </c>
      <c r="Q106" s="14">
        <f t="shared" si="10"/>
        <v>3726546047.1338</v>
      </c>
    </row>
    <row r="107" spans="1:17" ht="24.95" customHeight="1" x14ac:dyDescent="0.2">
      <c r="A107" s="152"/>
      <c r="B107" s="150"/>
      <c r="C107" s="1">
        <v>6</v>
      </c>
      <c r="D107" s="1" t="s">
        <v>172</v>
      </c>
      <c r="E107" s="5">
        <v>102738349.175</v>
      </c>
      <c r="F107" s="5">
        <v>0</v>
      </c>
      <c r="G107" s="5">
        <v>37186020.956600003</v>
      </c>
      <c r="H107" s="6">
        <f t="shared" si="5"/>
        <v>139924370.13159999</v>
      </c>
      <c r="I107" s="11"/>
      <c r="J107" s="146">
        <v>23</v>
      </c>
      <c r="K107" s="149" t="s">
        <v>63</v>
      </c>
      <c r="L107" s="12">
        <v>1</v>
      </c>
      <c r="M107" s="1" t="s">
        <v>555</v>
      </c>
      <c r="N107" s="5">
        <v>114845607.2934</v>
      </c>
      <c r="O107" s="5">
        <v>0</v>
      </c>
      <c r="P107" s="5">
        <v>40034945.461800002</v>
      </c>
      <c r="Q107" s="6">
        <f t="shared" si="6"/>
        <v>154880552.7552</v>
      </c>
    </row>
    <row r="108" spans="1:17" ht="24.95" customHeight="1" x14ac:dyDescent="0.2">
      <c r="A108" s="152"/>
      <c r="B108" s="150"/>
      <c r="C108" s="1">
        <v>7</v>
      </c>
      <c r="D108" s="1" t="s">
        <v>173</v>
      </c>
      <c r="E108" s="5">
        <v>163905877.36590001</v>
      </c>
      <c r="F108" s="5">
        <v>0</v>
      </c>
      <c r="G108" s="5">
        <v>55361033.907899998</v>
      </c>
      <c r="H108" s="6">
        <f t="shared" si="5"/>
        <v>219266911.27380002</v>
      </c>
      <c r="I108" s="11"/>
      <c r="J108" s="147"/>
      <c r="K108" s="150"/>
      <c r="L108" s="12">
        <v>2</v>
      </c>
      <c r="M108" s="1" t="s">
        <v>556</v>
      </c>
      <c r="N108" s="5">
        <v>188856943.42770001</v>
      </c>
      <c r="O108" s="5">
        <v>0</v>
      </c>
      <c r="P108" s="5">
        <v>47716292.786899999</v>
      </c>
      <c r="Q108" s="6">
        <f t="shared" si="6"/>
        <v>236573236.21460003</v>
      </c>
    </row>
    <row r="109" spans="1:17" ht="24.95" customHeight="1" x14ac:dyDescent="0.2">
      <c r="A109" s="152"/>
      <c r="B109" s="150"/>
      <c r="C109" s="1">
        <v>8</v>
      </c>
      <c r="D109" s="1" t="s">
        <v>174</v>
      </c>
      <c r="E109" s="5">
        <v>165458206.3053</v>
      </c>
      <c r="F109" s="5">
        <v>0</v>
      </c>
      <c r="G109" s="5">
        <v>52037729.852300003</v>
      </c>
      <c r="H109" s="6">
        <f t="shared" si="5"/>
        <v>217495936.15759999</v>
      </c>
      <c r="I109" s="11"/>
      <c r="J109" s="147"/>
      <c r="K109" s="150"/>
      <c r="L109" s="12">
        <v>3</v>
      </c>
      <c r="M109" s="1" t="s">
        <v>557</v>
      </c>
      <c r="N109" s="5">
        <v>144746992.42519999</v>
      </c>
      <c r="O109" s="5">
        <v>0</v>
      </c>
      <c r="P109" s="5">
        <v>46977061.177699998</v>
      </c>
      <c r="Q109" s="6">
        <f t="shared" si="6"/>
        <v>191724053.60289997</v>
      </c>
    </row>
    <row r="110" spans="1:17" ht="24.95" customHeight="1" x14ac:dyDescent="0.2">
      <c r="A110" s="152"/>
      <c r="B110" s="150"/>
      <c r="C110" s="1">
        <v>9</v>
      </c>
      <c r="D110" s="1" t="s">
        <v>175</v>
      </c>
      <c r="E110" s="5">
        <v>116381534.5511</v>
      </c>
      <c r="F110" s="5">
        <v>0</v>
      </c>
      <c r="G110" s="5">
        <v>43387239.710299999</v>
      </c>
      <c r="H110" s="6">
        <f t="shared" si="5"/>
        <v>159768774.26139998</v>
      </c>
      <c r="I110" s="11"/>
      <c r="J110" s="147"/>
      <c r="K110" s="150"/>
      <c r="L110" s="12">
        <v>4</v>
      </c>
      <c r="M110" s="1" t="s">
        <v>53</v>
      </c>
      <c r="N110" s="5">
        <v>88147698.297099993</v>
      </c>
      <c r="O110" s="5">
        <v>0</v>
      </c>
      <c r="P110" s="5">
        <v>33411929.848700002</v>
      </c>
      <c r="Q110" s="6">
        <f t="shared" si="6"/>
        <v>121559628.14579999</v>
      </c>
    </row>
    <row r="111" spans="1:17" ht="24.95" customHeight="1" x14ac:dyDescent="0.2">
      <c r="A111" s="152"/>
      <c r="B111" s="150"/>
      <c r="C111" s="1">
        <v>10</v>
      </c>
      <c r="D111" s="1" t="s">
        <v>176</v>
      </c>
      <c r="E111" s="5">
        <v>133290822.6665</v>
      </c>
      <c r="F111" s="5">
        <v>0</v>
      </c>
      <c r="G111" s="5">
        <v>50143668.5876</v>
      </c>
      <c r="H111" s="6">
        <f t="shared" si="5"/>
        <v>183434491.25409999</v>
      </c>
      <c r="I111" s="11"/>
      <c r="J111" s="147"/>
      <c r="K111" s="150"/>
      <c r="L111" s="12">
        <v>5</v>
      </c>
      <c r="M111" s="1" t="s">
        <v>558</v>
      </c>
      <c r="N111" s="5">
        <v>152945455.47459999</v>
      </c>
      <c r="O111" s="5">
        <v>0</v>
      </c>
      <c r="P111" s="5">
        <v>47400153.311499998</v>
      </c>
      <c r="Q111" s="6">
        <f t="shared" si="6"/>
        <v>200345608.78609997</v>
      </c>
    </row>
    <row r="112" spans="1:17" ht="24.95" customHeight="1" x14ac:dyDescent="0.2">
      <c r="A112" s="152"/>
      <c r="B112" s="150"/>
      <c r="C112" s="1">
        <v>11</v>
      </c>
      <c r="D112" s="1" t="s">
        <v>177</v>
      </c>
      <c r="E112" s="5">
        <v>103136224.03210001</v>
      </c>
      <c r="F112" s="5">
        <v>0</v>
      </c>
      <c r="G112" s="5">
        <v>39771018.598999999</v>
      </c>
      <c r="H112" s="6">
        <f t="shared" si="5"/>
        <v>142907242.6311</v>
      </c>
      <c r="I112" s="11"/>
      <c r="J112" s="147"/>
      <c r="K112" s="150"/>
      <c r="L112" s="12">
        <v>6</v>
      </c>
      <c r="M112" s="1" t="s">
        <v>559</v>
      </c>
      <c r="N112" s="5">
        <v>131454673.7939</v>
      </c>
      <c r="O112" s="5">
        <v>0</v>
      </c>
      <c r="P112" s="5">
        <v>47239909.3631</v>
      </c>
      <c r="Q112" s="6">
        <f t="shared" si="6"/>
        <v>178694583.15700001</v>
      </c>
    </row>
    <row r="113" spans="1:17" ht="24.95" customHeight="1" x14ac:dyDescent="0.2">
      <c r="A113" s="152"/>
      <c r="B113" s="150"/>
      <c r="C113" s="1">
        <v>12</v>
      </c>
      <c r="D113" s="1" t="s">
        <v>178</v>
      </c>
      <c r="E113" s="5">
        <v>159717190.16620001</v>
      </c>
      <c r="F113" s="5">
        <v>0</v>
      </c>
      <c r="G113" s="5">
        <v>56247556.7214</v>
      </c>
      <c r="H113" s="6">
        <f t="shared" si="5"/>
        <v>215964746.8876</v>
      </c>
      <c r="I113" s="11"/>
      <c r="J113" s="147"/>
      <c r="K113" s="150"/>
      <c r="L113" s="12">
        <v>7</v>
      </c>
      <c r="M113" s="1" t="s">
        <v>560</v>
      </c>
      <c r="N113" s="5">
        <v>132871389.5662</v>
      </c>
      <c r="O113" s="5">
        <v>0</v>
      </c>
      <c r="P113" s="5">
        <v>47645237.733599998</v>
      </c>
      <c r="Q113" s="6">
        <f t="shared" si="6"/>
        <v>180516627.29980001</v>
      </c>
    </row>
    <row r="114" spans="1:17" ht="24.95" customHeight="1" x14ac:dyDescent="0.2">
      <c r="A114" s="152"/>
      <c r="B114" s="150"/>
      <c r="C114" s="1">
        <v>13</v>
      </c>
      <c r="D114" s="1" t="s">
        <v>179</v>
      </c>
      <c r="E114" s="5">
        <v>131359766.6373</v>
      </c>
      <c r="F114" s="5">
        <v>0</v>
      </c>
      <c r="G114" s="5">
        <v>42522088.924500003</v>
      </c>
      <c r="H114" s="6">
        <f t="shared" si="5"/>
        <v>173881855.5618</v>
      </c>
      <c r="I114" s="11"/>
      <c r="J114" s="147"/>
      <c r="K114" s="150"/>
      <c r="L114" s="12">
        <v>8</v>
      </c>
      <c r="M114" s="1" t="s">
        <v>561</v>
      </c>
      <c r="N114" s="5">
        <v>156684519.83930001</v>
      </c>
      <c r="O114" s="5">
        <v>0</v>
      </c>
      <c r="P114" s="5">
        <v>62075982.4463</v>
      </c>
      <c r="Q114" s="6">
        <f t="shared" si="6"/>
        <v>218760502.28560001</v>
      </c>
    </row>
    <row r="115" spans="1:17" ht="24.95" customHeight="1" x14ac:dyDescent="0.2">
      <c r="A115" s="152"/>
      <c r="B115" s="150"/>
      <c r="C115" s="1">
        <v>14</v>
      </c>
      <c r="D115" s="1" t="s">
        <v>180</v>
      </c>
      <c r="E115" s="5">
        <v>153386903.26019999</v>
      </c>
      <c r="F115" s="5">
        <v>0</v>
      </c>
      <c r="G115" s="5">
        <v>53242242.533299997</v>
      </c>
      <c r="H115" s="6">
        <f t="shared" si="5"/>
        <v>206629145.79350001</v>
      </c>
      <c r="I115" s="11"/>
      <c r="J115" s="147"/>
      <c r="K115" s="150"/>
      <c r="L115" s="12">
        <v>9</v>
      </c>
      <c r="M115" s="1" t="s">
        <v>562</v>
      </c>
      <c r="N115" s="5">
        <v>113272635.4357</v>
      </c>
      <c r="O115" s="5">
        <v>0</v>
      </c>
      <c r="P115" s="5">
        <v>42086567.606399998</v>
      </c>
      <c r="Q115" s="6">
        <f t="shared" si="6"/>
        <v>155359203.04210001</v>
      </c>
    </row>
    <row r="116" spans="1:17" ht="24.95" customHeight="1" x14ac:dyDescent="0.2">
      <c r="A116" s="152"/>
      <c r="B116" s="150"/>
      <c r="C116" s="1">
        <v>15</v>
      </c>
      <c r="D116" s="1" t="s">
        <v>181</v>
      </c>
      <c r="E116" s="5">
        <v>196561923.9039</v>
      </c>
      <c r="F116" s="5">
        <v>0</v>
      </c>
      <c r="G116" s="5">
        <v>64687379.732699998</v>
      </c>
      <c r="H116" s="6">
        <f t="shared" si="5"/>
        <v>261249303.63659999</v>
      </c>
      <c r="I116" s="11"/>
      <c r="J116" s="147"/>
      <c r="K116" s="150"/>
      <c r="L116" s="12">
        <v>10</v>
      </c>
      <c r="M116" s="1" t="s">
        <v>563</v>
      </c>
      <c r="N116" s="5">
        <v>150633018.4305</v>
      </c>
      <c r="O116" s="5">
        <v>0</v>
      </c>
      <c r="P116" s="5">
        <v>39824833.448700003</v>
      </c>
      <c r="Q116" s="6">
        <f t="shared" si="6"/>
        <v>190457851.87920001</v>
      </c>
    </row>
    <row r="117" spans="1:17" ht="24.95" customHeight="1" x14ac:dyDescent="0.2">
      <c r="A117" s="152"/>
      <c r="B117" s="150"/>
      <c r="C117" s="1">
        <v>16</v>
      </c>
      <c r="D117" s="1" t="s">
        <v>182</v>
      </c>
      <c r="E117" s="5">
        <v>147358570.88389999</v>
      </c>
      <c r="F117" s="5">
        <v>0</v>
      </c>
      <c r="G117" s="5">
        <v>50515412.343000002</v>
      </c>
      <c r="H117" s="6">
        <f t="shared" si="5"/>
        <v>197873983.22689998</v>
      </c>
      <c r="I117" s="11"/>
      <c r="J117" s="147"/>
      <c r="K117" s="150"/>
      <c r="L117" s="12">
        <v>11</v>
      </c>
      <c r="M117" s="1" t="s">
        <v>564</v>
      </c>
      <c r="N117" s="5">
        <v>119411215.3751</v>
      </c>
      <c r="O117" s="5">
        <v>0</v>
      </c>
      <c r="P117" s="5">
        <v>38402622.147399999</v>
      </c>
      <c r="Q117" s="6">
        <f t="shared" si="6"/>
        <v>157813837.52250001</v>
      </c>
    </row>
    <row r="118" spans="1:17" ht="24.95" customHeight="1" x14ac:dyDescent="0.2">
      <c r="A118" s="152"/>
      <c r="B118" s="150"/>
      <c r="C118" s="1">
        <v>17</v>
      </c>
      <c r="D118" s="1" t="s">
        <v>183</v>
      </c>
      <c r="E118" s="5">
        <v>144938453.42969999</v>
      </c>
      <c r="F118" s="5">
        <v>0</v>
      </c>
      <c r="G118" s="5">
        <v>49217732.424199998</v>
      </c>
      <c r="H118" s="6">
        <f t="shared" si="5"/>
        <v>194156185.85389999</v>
      </c>
      <c r="I118" s="11"/>
      <c r="J118" s="147"/>
      <c r="K118" s="150"/>
      <c r="L118" s="12">
        <v>12</v>
      </c>
      <c r="M118" s="1" t="s">
        <v>565</v>
      </c>
      <c r="N118" s="5">
        <v>106064961.421</v>
      </c>
      <c r="O118" s="5">
        <v>0</v>
      </c>
      <c r="P118" s="5">
        <v>36633832.421999998</v>
      </c>
      <c r="Q118" s="6">
        <f t="shared" si="6"/>
        <v>142698793.84299999</v>
      </c>
    </row>
    <row r="119" spans="1:17" ht="24.95" customHeight="1" x14ac:dyDescent="0.2">
      <c r="A119" s="152"/>
      <c r="B119" s="150"/>
      <c r="C119" s="1">
        <v>18</v>
      </c>
      <c r="D119" s="1" t="s">
        <v>184</v>
      </c>
      <c r="E119" s="5">
        <v>203828355.60679999</v>
      </c>
      <c r="F119" s="5">
        <v>0</v>
      </c>
      <c r="G119" s="5">
        <v>61283768.663699999</v>
      </c>
      <c r="H119" s="6">
        <f t="shared" si="5"/>
        <v>265112124.2705</v>
      </c>
      <c r="I119" s="11"/>
      <c r="J119" s="147"/>
      <c r="K119" s="150"/>
      <c r="L119" s="12">
        <v>13</v>
      </c>
      <c r="M119" s="1" t="s">
        <v>566</v>
      </c>
      <c r="N119" s="5">
        <v>88746338.678399995</v>
      </c>
      <c r="O119" s="5">
        <v>0</v>
      </c>
      <c r="P119" s="5">
        <v>33668116.622900002</v>
      </c>
      <c r="Q119" s="6">
        <f t="shared" si="6"/>
        <v>122414455.30129999</v>
      </c>
    </row>
    <row r="120" spans="1:17" ht="24.95" customHeight="1" x14ac:dyDescent="0.2">
      <c r="A120" s="152"/>
      <c r="B120" s="150"/>
      <c r="C120" s="1">
        <v>19</v>
      </c>
      <c r="D120" s="1" t="s">
        <v>185</v>
      </c>
      <c r="E120" s="5">
        <v>113442299.70819999</v>
      </c>
      <c r="F120" s="5">
        <v>0</v>
      </c>
      <c r="G120" s="5">
        <v>39478379.1021</v>
      </c>
      <c r="H120" s="6">
        <f t="shared" si="5"/>
        <v>152920678.81029999</v>
      </c>
      <c r="I120" s="11"/>
      <c r="J120" s="147"/>
      <c r="K120" s="150"/>
      <c r="L120" s="12">
        <v>14</v>
      </c>
      <c r="M120" s="1" t="s">
        <v>567</v>
      </c>
      <c r="N120" s="5">
        <v>88370011.498300001</v>
      </c>
      <c r="O120" s="5">
        <v>0</v>
      </c>
      <c r="P120" s="5">
        <v>33864165.6567</v>
      </c>
      <c r="Q120" s="6">
        <f t="shared" si="6"/>
        <v>122234177.155</v>
      </c>
    </row>
    <row r="121" spans="1:17" ht="24.95" customHeight="1" x14ac:dyDescent="0.2">
      <c r="A121" s="152"/>
      <c r="B121" s="151"/>
      <c r="C121" s="1">
        <v>20</v>
      </c>
      <c r="D121" s="1" t="s">
        <v>186</v>
      </c>
      <c r="E121" s="5">
        <v>126938613.07449999</v>
      </c>
      <c r="F121" s="5">
        <v>0</v>
      </c>
      <c r="G121" s="5">
        <v>46578055.697800003</v>
      </c>
      <c r="H121" s="6">
        <f t="shared" si="5"/>
        <v>173516668.7723</v>
      </c>
      <c r="I121" s="11"/>
      <c r="J121" s="147"/>
      <c r="K121" s="150"/>
      <c r="L121" s="12">
        <v>15</v>
      </c>
      <c r="M121" s="1" t="s">
        <v>568</v>
      </c>
      <c r="N121" s="5">
        <v>100903852.2009</v>
      </c>
      <c r="O121" s="5">
        <v>0</v>
      </c>
      <c r="P121" s="5">
        <v>37057479.6734</v>
      </c>
      <c r="Q121" s="6">
        <f t="shared" si="6"/>
        <v>137961331.8743</v>
      </c>
    </row>
    <row r="122" spans="1:17" ht="24.95" customHeight="1" x14ac:dyDescent="0.2">
      <c r="A122" s="1"/>
      <c r="B122" s="142" t="s">
        <v>861</v>
      </c>
      <c r="C122" s="143"/>
      <c r="D122" s="144"/>
      <c r="E122" s="14">
        <f>SUM(E102:E121)</f>
        <v>2975964063.8606005</v>
      </c>
      <c r="F122" s="14">
        <f t="shared" ref="F122:H122" si="11">SUM(F102:F121)</f>
        <v>0</v>
      </c>
      <c r="G122" s="14">
        <f t="shared" si="11"/>
        <v>1007179696.5645</v>
      </c>
      <c r="H122" s="14">
        <f t="shared" si="11"/>
        <v>3983143760.4251003</v>
      </c>
      <c r="I122" s="11"/>
      <c r="J122" s="148"/>
      <c r="K122" s="151"/>
      <c r="L122" s="12">
        <v>16</v>
      </c>
      <c r="M122" s="1" t="s">
        <v>569</v>
      </c>
      <c r="N122" s="5">
        <v>122128577.9075</v>
      </c>
      <c r="O122" s="5">
        <v>0</v>
      </c>
      <c r="P122" s="5">
        <v>38728753.739699997</v>
      </c>
      <c r="Q122" s="6">
        <f t="shared" si="6"/>
        <v>160857331.64719999</v>
      </c>
    </row>
    <row r="123" spans="1:17" ht="24.95" customHeight="1" x14ac:dyDescent="0.2">
      <c r="A123" s="152">
        <v>6</v>
      </c>
      <c r="B123" s="149" t="s">
        <v>46</v>
      </c>
      <c r="C123" s="1">
        <v>1</v>
      </c>
      <c r="D123" s="1" t="s">
        <v>187</v>
      </c>
      <c r="E123" s="5">
        <v>144148220.9869</v>
      </c>
      <c r="F123" s="5">
        <v>0</v>
      </c>
      <c r="G123" s="5">
        <v>46048545.908799998</v>
      </c>
      <c r="H123" s="6">
        <f t="shared" si="5"/>
        <v>190196766.89570001</v>
      </c>
      <c r="I123" s="11"/>
      <c r="J123" s="18"/>
      <c r="K123" s="142" t="s">
        <v>879</v>
      </c>
      <c r="L123" s="143"/>
      <c r="M123" s="144"/>
      <c r="N123" s="14">
        <f>SUM(N107:N122)</f>
        <v>2000083891.0648</v>
      </c>
      <c r="O123" s="14">
        <f t="shared" ref="O123:Q123" si="12">SUM(O107:O122)</f>
        <v>0</v>
      </c>
      <c r="P123" s="14">
        <f t="shared" si="12"/>
        <v>672767883.44680011</v>
      </c>
      <c r="Q123" s="14">
        <f t="shared" si="12"/>
        <v>2672851774.5116</v>
      </c>
    </row>
    <row r="124" spans="1:17" ht="24.95" customHeight="1" x14ac:dyDescent="0.2">
      <c r="A124" s="152"/>
      <c r="B124" s="150"/>
      <c r="C124" s="1">
        <v>2</v>
      </c>
      <c r="D124" s="1" t="s">
        <v>188</v>
      </c>
      <c r="E124" s="5">
        <v>165482905.06110001</v>
      </c>
      <c r="F124" s="5">
        <v>0</v>
      </c>
      <c r="G124" s="5">
        <v>53931956.041699998</v>
      </c>
      <c r="H124" s="6">
        <f t="shared" si="5"/>
        <v>219414861.10280001</v>
      </c>
      <c r="I124" s="11"/>
      <c r="J124" s="146">
        <v>24</v>
      </c>
      <c r="K124" s="149" t="s">
        <v>64</v>
      </c>
      <c r="L124" s="12">
        <v>1</v>
      </c>
      <c r="M124" s="1" t="s">
        <v>570</v>
      </c>
      <c r="N124" s="5">
        <v>171384544.544</v>
      </c>
      <c r="O124" s="5">
        <v>0</v>
      </c>
      <c r="P124" s="5">
        <v>379035735.30629998</v>
      </c>
      <c r="Q124" s="6">
        <f t="shared" si="6"/>
        <v>550420279.85029995</v>
      </c>
    </row>
    <row r="125" spans="1:17" ht="24.95" customHeight="1" x14ac:dyDescent="0.2">
      <c r="A125" s="152"/>
      <c r="B125" s="150"/>
      <c r="C125" s="1">
        <v>3</v>
      </c>
      <c r="D125" s="1" t="s">
        <v>189</v>
      </c>
      <c r="E125" s="5">
        <v>110129049.094</v>
      </c>
      <c r="F125" s="5">
        <v>0</v>
      </c>
      <c r="G125" s="5">
        <v>36078911.3006</v>
      </c>
      <c r="H125" s="6">
        <f t="shared" si="5"/>
        <v>146207960.3946</v>
      </c>
      <c r="I125" s="11"/>
      <c r="J125" s="147"/>
      <c r="K125" s="150"/>
      <c r="L125" s="12">
        <v>2</v>
      </c>
      <c r="M125" s="1" t="s">
        <v>571</v>
      </c>
      <c r="N125" s="5">
        <v>220292180.29750001</v>
      </c>
      <c r="O125" s="5">
        <v>0</v>
      </c>
      <c r="P125" s="5">
        <v>399775484.10759997</v>
      </c>
      <c r="Q125" s="6">
        <f t="shared" si="6"/>
        <v>620067664.40509999</v>
      </c>
    </row>
    <row r="126" spans="1:17" ht="24.95" customHeight="1" x14ac:dyDescent="0.2">
      <c r="A126" s="152"/>
      <c r="B126" s="150"/>
      <c r="C126" s="1">
        <v>4</v>
      </c>
      <c r="D126" s="1" t="s">
        <v>190</v>
      </c>
      <c r="E126" s="5">
        <v>135794092.86860001</v>
      </c>
      <c r="F126" s="5">
        <v>0</v>
      </c>
      <c r="G126" s="5">
        <v>41041570.160400003</v>
      </c>
      <c r="H126" s="6">
        <f t="shared" si="5"/>
        <v>176835663.02900001</v>
      </c>
      <c r="I126" s="11"/>
      <c r="J126" s="147"/>
      <c r="K126" s="150"/>
      <c r="L126" s="12">
        <v>3</v>
      </c>
      <c r="M126" s="1" t="s">
        <v>572</v>
      </c>
      <c r="N126" s="5">
        <v>355263149.50449997</v>
      </c>
      <c r="O126" s="5">
        <v>0</v>
      </c>
      <c r="P126" s="5">
        <v>454695951.7349</v>
      </c>
      <c r="Q126" s="6">
        <f t="shared" si="6"/>
        <v>809959101.23939991</v>
      </c>
    </row>
    <row r="127" spans="1:17" ht="24.95" customHeight="1" x14ac:dyDescent="0.2">
      <c r="A127" s="152"/>
      <c r="B127" s="150"/>
      <c r="C127" s="1">
        <v>5</v>
      </c>
      <c r="D127" s="1" t="s">
        <v>191</v>
      </c>
      <c r="E127" s="5">
        <v>142707752.51899999</v>
      </c>
      <c r="F127" s="5">
        <v>0</v>
      </c>
      <c r="G127" s="5">
        <v>45574567.994599998</v>
      </c>
      <c r="H127" s="6">
        <f t="shared" si="5"/>
        <v>188282320.51359999</v>
      </c>
      <c r="I127" s="11"/>
      <c r="J127" s="147"/>
      <c r="K127" s="150"/>
      <c r="L127" s="12">
        <v>4</v>
      </c>
      <c r="M127" s="1" t="s">
        <v>573</v>
      </c>
      <c r="N127" s="5">
        <v>138852294.84720001</v>
      </c>
      <c r="O127" s="5">
        <v>0</v>
      </c>
      <c r="P127" s="5">
        <v>365918953.96219999</v>
      </c>
      <c r="Q127" s="6">
        <f t="shared" si="6"/>
        <v>504771248.80939996</v>
      </c>
    </row>
    <row r="128" spans="1:17" ht="24.95" customHeight="1" x14ac:dyDescent="0.2">
      <c r="A128" s="152"/>
      <c r="B128" s="150"/>
      <c r="C128" s="1">
        <v>6</v>
      </c>
      <c r="D128" s="1" t="s">
        <v>192</v>
      </c>
      <c r="E128" s="5">
        <v>140303873.86719999</v>
      </c>
      <c r="F128" s="5">
        <v>0</v>
      </c>
      <c r="G128" s="5">
        <v>46242559.511399999</v>
      </c>
      <c r="H128" s="6">
        <f t="shared" si="5"/>
        <v>186546433.3786</v>
      </c>
      <c r="I128" s="11"/>
      <c r="J128" s="147"/>
      <c r="K128" s="150"/>
      <c r="L128" s="12">
        <v>5</v>
      </c>
      <c r="M128" s="1" t="s">
        <v>574</v>
      </c>
      <c r="N128" s="5">
        <v>116739520.572</v>
      </c>
      <c r="O128" s="5">
        <v>0</v>
      </c>
      <c r="P128" s="5">
        <v>356592608.13739997</v>
      </c>
      <c r="Q128" s="6">
        <f t="shared" si="6"/>
        <v>473332128.70939994</v>
      </c>
    </row>
    <row r="129" spans="1:17" ht="24.95" customHeight="1" x14ac:dyDescent="0.2">
      <c r="A129" s="152"/>
      <c r="B129" s="150"/>
      <c r="C129" s="1">
        <v>7</v>
      </c>
      <c r="D129" s="1" t="s">
        <v>193</v>
      </c>
      <c r="E129" s="5">
        <v>193839398.8662</v>
      </c>
      <c r="F129" s="5">
        <v>0</v>
      </c>
      <c r="G129" s="5">
        <v>58479849.5317</v>
      </c>
      <c r="H129" s="6">
        <f t="shared" si="5"/>
        <v>252319248.39789999</v>
      </c>
      <c r="I129" s="11"/>
      <c r="J129" s="147"/>
      <c r="K129" s="150"/>
      <c r="L129" s="12">
        <v>6</v>
      </c>
      <c r="M129" s="1" t="s">
        <v>575</v>
      </c>
      <c r="N129" s="5">
        <v>130510477.08319999</v>
      </c>
      <c r="O129" s="5">
        <v>0</v>
      </c>
      <c r="P129" s="5">
        <v>358788190.78060001</v>
      </c>
      <c r="Q129" s="6">
        <f t="shared" si="6"/>
        <v>489298667.86379999</v>
      </c>
    </row>
    <row r="130" spans="1:17" ht="24.95" customHeight="1" x14ac:dyDescent="0.2">
      <c r="A130" s="152"/>
      <c r="B130" s="151"/>
      <c r="C130" s="1">
        <v>8</v>
      </c>
      <c r="D130" s="1" t="s">
        <v>194</v>
      </c>
      <c r="E130" s="5">
        <v>178921010.93189999</v>
      </c>
      <c r="F130" s="5">
        <v>0</v>
      </c>
      <c r="G130" s="5">
        <v>61619132.101599999</v>
      </c>
      <c r="H130" s="6">
        <f t="shared" si="5"/>
        <v>240540143.03349999</v>
      </c>
      <c r="I130" s="11"/>
      <c r="J130" s="147"/>
      <c r="K130" s="150"/>
      <c r="L130" s="12">
        <v>7</v>
      </c>
      <c r="M130" s="1" t="s">
        <v>576</v>
      </c>
      <c r="N130" s="5">
        <v>119828557.0634</v>
      </c>
      <c r="O130" s="5">
        <v>0</v>
      </c>
      <c r="P130" s="5">
        <v>353266250.93489999</v>
      </c>
      <c r="Q130" s="6">
        <f t="shared" si="6"/>
        <v>473094807.99829996</v>
      </c>
    </row>
    <row r="131" spans="1:17" ht="24.95" customHeight="1" x14ac:dyDescent="0.2">
      <c r="A131" s="1"/>
      <c r="B131" s="142" t="s">
        <v>862</v>
      </c>
      <c r="C131" s="143"/>
      <c r="D131" s="144"/>
      <c r="E131" s="14">
        <f>SUM(E123:E130)</f>
        <v>1211326304.1948998</v>
      </c>
      <c r="F131" s="14">
        <f t="shared" ref="F131:H131" si="13">SUM(F123:F130)</f>
        <v>0</v>
      </c>
      <c r="G131" s="14">
        <f t="shared" si="13"/>
        <v>389017092.55080003</v>
      </c>
      <c r="H131" s="14">
        <f t="shared" si="13"/>
        <v>1600343396.7457001</v>
      </c>
      <c r="I131" s="11"/>
      <c r="J131" s="147"/>
      <c r="K131" s="150"/>
      <c r="L131" s="12">
        <v>8</v>
      </c>
      <c r="M131" s="1" t="s">
        <v>577</v>
      </c>
      <c r="N131" s="5">
        <v>144560406.17030001</v>
      </c>
      <c r="O131" s="5">
        <v>0</v>
      </c>
      <c r="P131" s="5">
        <v>363108115.9745</v>
      </c>
      <c r="Q131" s="6">
        <f t="shared" si="6"/>
        <v>507668522.14480001</v>
      </c>
    </row>
    <row r="132" spans="1:17" ht="24.95" customHeight="1" x14ac:dyDescent="0.2">
      <c r="A132" s="152">
        <v>7</v>
      </c>
      <c r="B132" s="149" t="s">
        <v>47</v>
      </c>
      <c r="C132" s="1">
        <v>1</v>
      </c>
      <c r="D132" s="1" t="s">
        <v>195</v>
      </c>
      <c r="E132" s="5">
        <v>142567568.1848</v>
      </c>
      <c r="F132" s="5">
        <v>0</v>
      </c>
      <c r="G132" s="5">
        <v>44711773.937200002</v>
      </c>
      <c r="H132" s="6">
        <f t="shared" si="5"/>
        <v>187279342.12200001</v>
      </c>
      <c r="I132" s="11"/>
      <c r="J132" s="147"/>
      <c r="K132" s="150"/>
      <c r="L132" s="12">
        <v>9</v>
      </c>
      <c r="M132" s="1" t="s">
        <v>578</v>
      </c>
      <c r="N132" s="5">
        <v>96528270.186100006</v>
      </c>
      <c r="O132" s="5">
        <v>0</v>
      </c>
      <c r="P132" s="5">
        <v>347351657.90399998</v>
      </c>
      <c r="Q132" s="6">
        <f t="shared" si="6"/>
        <v>443879928.09009999</v>
      </c>
    </row>
    <row r="133" spans="1:17" ht="24.95" customHeight="1" x14ac:dyDescent="0.2">
      <c r="A133" s="152"/>
      <c r="B133" s="150"/>
      <c r="C133" s="1">
        <v>2</v>
      </c>
      <c r="D133" s="1" t="s">
        <v>196</v>
      </c>
      <c r="E133" s="5">
        <v>125794307.3334</v>
      </c>
      <c r="F133" s="5">
        <v>0</v>
      </c>
      <c r="G133" s="5">
        <v>38849824.559</v>
      </c>
      <c r="H133" s="6">
        <f t="shared" si="5"/>
        <v>164644131.8924</v>
      </c>
      <c r="I133" s="11"/>
      <c r="J133" s="147"/>
      <c r="K133" s="150"/>
      <c r="L133" s="12">
        <v>10</v>
      </c>
      <c r="M133" s="1" t="s">
        <v>579</v>
      </c>
      <c r="N133" s="5">
        <v>164590419.382</v>
      </c>
      <c r="O133" s="5">
        <v>0</v>
      </c>
      <c r="P133" s="5">
        <v>376069464.38959998</v>
      </c>
      <c r="Q133" s="6">
        <f t="shared" si="6"/>
        <v>540659883.77160001</v>
      </c>
    </row>
    <row r="134" spans="1:17" ht="24.95" customHeight="1" x14ac:dyDescent="0.2">
      <c r="A134" s="152"/>
      <c r="B134" s="150"/>
      <c r="C134" s="1">
        <v>3</v>
      </c>
      <c r="D134" s="1" t="s">
        <v>197</v>
      </c>
      <c r="E134" s="5">
        <v>121806289.03740001</v>
      </c>
      <c r="F134" s="5">
        <v>0</v>
      </c>
      <c r="G134" s="5">
        <v>37114341.889899999</v>
      </c>
      <c r="H134" s="6">
        <f t="shared" si="5"/>
        <v>158920630.92730001</v>
      </c>
      <c r="I134" s="11"/>
      <c r="J134" s="147"/>
      <c r="K134" s="150"/>
      <c r="L134" s="12">
        <v>11</v>
      </c>
      <c r="M134" s="1" t="s">
        <v>580</v>
      </c>
      <c r="N134" s="5">
        <v>142280275.2818</v>
      </c>
      <c r="O134" s="5">
        <v>0</v>
      </c>
      <c r="P134" s="5">
        <v>365459131.54689997</v>
      </c>
      <c r="Q134" s="6">
        <f t="shared" si="6"/>
        <v>507739406.82869995</v>
      </c>
    </row>
    <row r="135" spans="1:17" ht="24.95" customHeight="1" x14ac:dyDescent="0.2">
      <c r="A135" s="152"/>
      <c r="B135" s="150"/>
      <c r="C135" s="1">
        <v>4</v>
      </c>
      <c r="D135" s="1" t="s">
        <v>198</v>
      </c>
      <c r="E135" s="5">
        <v>144399763.50049999</v>
      </c>
      <c r="F135" s="5">
        <v>0</v>
      </c>
      <c r="G135" s="5">
        <v>47009868.297899999</v>
      </c>
      <c r="H135" s="6">
        <f t="shared" si="5"/>
        <v>191409631.79839998</v>
      </c>
      <c r="I135" s="11"/>
      <c r="J135" s="147"/>
      <c r="K135" s="150"/>
      <c r="L135" s="12">
        <v>12</v>
      </c>
      <c r="M135" s="1" t="s">
        <v>581</v>
      </c>
      <c r="N135" s="5">
        <v>195628321.5203</v>
      </c>
      <c r="O135" s="5">
        <v>0</v>
      </c>
      <c r="P135" s="5">
        <v>386037618.68419999</v>
      </c>
      <c r="Q135" s="6">
        <f t="shared" si="6"/>
        <v>581665940.20449996</v>
      </c>
    </row>
    <row r="136" spans="1:17" ht="24.95" customHeight="1" x14ac:dyDescent="0.2">
      <c r="A136" s="152"/>
      <c r="B136" s="150"/>
      <c r="C136" s="1">
        <v>5</v>
      </c>
      <c r="D136" s="1" t="s">
        <v>199</v>
      </c>
      <c r="E136" s="5">
        <v>187408410.65849999</v>
      </c>
      <c r="F136" s="5">
        <v>0</v>
      </c>
      <c r="G136" s="5">
        <v>61370298.114200003</v>
      </c>
      <c r="H136" s="6">
        <f t="shared" si="5"/>
        <v>248778708.77269998</v>
      </c>
      <c r="I136" s="11"/>
      <c r="J136" s="147"/>
      <c r="K136" s="150"/>
      <c r="L136" s="12">
        <v>13</v>
      </c>
      <c r="M136" s="1" t="s">
        <v>582</v>
      </c>
      <c r="N136" s="5">
        <v>211657203.44510001</v>
      </c>
      <c r="O136" s="5">
        <v>0</v>
      </c>
      <c r="P136" s="5">
        <v>398044257.33999997</v>
      </c>
      <c r="Q136" s="6">
        <f t="shared" si="6"/>
        <v>609701460.78509998</v>
      </c>
    </row>
    <row r="137" spans="1:17" ht="24.95" customHeight="1" x14ac:dyDescent="0.2">
      <c r="A137" s="152"/>
      <c r="B137" s="150"/>
      <c r="C137" s="1">
        <v>6</v>
      </c>
      <c r="D137" s="1" t="s">
        <v>200</v>
      </c>
      <c r="E137" s="5">
        <v>153115020.41159999</v>
      </c>
      <c r="F137" s="5">
        <v>0</v>
      </c>
      <c r="G137" s="5">
        <v>45888345.698799998</v>
      </c>
      <c r="H137" s="6">
        <f t="shared" ref="H137:H200" si="14">E137+F137+G137</f>
        <v>199003366.11039999</v>
      </c>
      <c r="I137" s="11"/>
      <c r="J137" s="147"/>
      <c r="K137" s="150"/>
      <c r="L137" s="12">
        <v>14</v>
      </c>
      <c r="M137" s="1" t="s">
        <v>583</v>
      </c>
      <c r="N137" s="5">
        <v>113938345.24070001</v>
      </c>
      <c r="O137" s="5">
        <v>0</v>
      </c>
      <c r="P137" s="5">
        <v>355859390.3021</v>
      </c>
      <c r="Q137" s="6">
        <f t="shared" ref="Q137:Q200" si="15">N137+O137+P137</f>
        <v>469797735.54280001</v>
      </c>
    </row>
    <row r="138" spans="1:17" ht="24.95" customHeight="1" x14ac:dyDescent="0.2">
      <c r="A138" s="152"/>
      <c r="B138" s="150"/>
      <c r="C138" s="1">
        <v>7</v>
      </c>
      <c r="D138" s="1" t="s">
        <v>201</v>
      </c>
      <c r="E138" s="5">
        <v>145243889.91260001</v>
      </c>
      <c r="F138" s="5">
        <v>0</v>
      </c>
      <c r="G138" s="5">
        <v>43302237.821099997</v>
      </c>
      <c r="H138" s="6">
        <f t="shared" si="14"/>
        <v>188546127.73370001</v>
      </c>
      <c r="I138" s="11"/>
      <c r="J138" s="147"/>
      <c r="K138" s="150"/>
      <c r="L138" s="12">
        <v>15</v>
      </c>
      <c r="M138" s="1" t="s">
        <v>584</v>
      </c>
      <c r="N138" s="5">
        <v>137484912.27959999</v>
      </c>
      <c r="O138" s="5">
        <v>0</v>
      </c>
      <c r="P138" s="5">
        <v>365877690.22030002</v>
      </c>
      <c r="Q138" s="6">
        <f t="shared" si="15"/>
        <v>503362602.49989998</v>
      </c>
    </row>
    <row r="139" spans="1:17" ht="24.95" customHeight="1" x14ac:dyDescent="0.2">
      <c r="A139" s="152"/>
      <c r="B139" s="150"/>
      <c r="C139" s="1">
        <v>8</v>
      </c>
      <c r="D139" s="1" t="s">
        <v>202</v>
      </c>
      <c r="E139" s="5">
        <v>124815700.1875</v>
      </c>
      <c r="F139" s="5">
        <v>0</v>
      </c>
      <c r="G139" s="5">
        <v>39462489.354599997</v>
      </c>
      <c r="H139" s="6">
        <f t="shared" si="14"/>
        <v>164278189.54210001</v>
      </c>
      <c r="I139" s="11"/>
      <c r="J139" s="147"/>
      <c r="K139" s="150"/>
      <c r="L139" s="12">
        <v>16</v>
      </c>
      <c r="M139" s="1" t="s">
        <v>585</v>
      </c>
      <c r="N139" s="5">
        <v>205825242.90619999</v>
      </c>
      <c r="O139" s="5">
        <v>0</v>
      </c>
      <c r="P139" s="5">
        <v>395048102.5923</v>
      </c>
      <c r="Q139" s="6">
        <f t="shared" si="15"/>
        <v>600873345.49849999</v>
      </c>
    </row>
    <row r="140" spans="1:17" ht="24.95" customHeight="1" x14ac:dyDescent="0.2">
      <c r="A140" s="152"/>
      <c r="B140" s="150"/>
      <c r="C140" s="1">
        <v>9</v>
      </c>
      <c r="D140" s="1" t="s">
        <v>203</v>
      </c>
      <c r="E140" s="5">
        <v>157674421.618</v>
      </c>
      <c r="F140" s="5">
        <v>0</v>
      </c>
      <c r="G140" s="5">
        <v>48952502.353</v>
      </c>
      <c r="H140" s="6">
        <f t="shared" si="14"/>
        <v>206626923.97100002</v>
      </c>
      <c r="I140" s="11"/>
      <c r="J140" s="147"/>
      <c r="K140" s="150"/>
      <c r="L140" s="12">
        <v>17</v>
      </c>
      <c r="M140" s="1" t="s">
        <v>586</v>
      </c>
      <c r="N140" s="5">
        <v>199716144.69139999</v>
      </c>
      <c r="O140" s="5">
        <v>0</v>
      </c>
      <c r="P140" s="5">
        <v>391815652.7845</v>
      </c>
      <c r="Q140" s="6">
        <f t="shared" si="15"/>
        <v>591531797.47589993</v>
      </c>
    </row>
    <row r="141" spans="1:17" ht="24.95" customHeight="1" x14ac:dyDescent="0.2">
      <c r="A141" s="152"/>
      <c r="B141" s="150"/>
      <c r="C141" s="1">
        <v>10</v>
      </c>
      <c r="D141" s="1" t="s">
        <v>204</v>
      </c>
      <c r="E141" s="5">
        <v>149177877.5404</v>
      </c>
      <c r="F141" s="5">
        <v>0</v>
      </c>
      <c r="G141" s="5">
        <v>49040766.052000001</v>
      </c>
      <c r="H141" s="6">
        <f t="shared" si="14"/>
        <v>198218643.59240001</v>
      </c>
      <c r="I141" s="11"/>
      <c r="J141" s="147"/>
      <c r="K141" s="150"/>
      <c r="L141" s="12">
        <v>18</v>
      </c>
      <c r="M141" s="1" t="s">
        <v>587</v>
      </c>
      <c r="N141" s="5">
        <v>203926885.63150001</v>
      </c>
      <c r="O141" s="5">
        <v>0</v>
      </c>
      <c r="P141" s="5">
        <v>393984127.18470001</v>
      </c>
      <c r="Q141" s="6">
        <f t="shared" si="15"/>
        <v>597911012.81620002</v>
      </c>
    </row>
    <row r="142" spans="1:17" ht="24.95" customHeight="1" x14ac:dyDescent="0.2">
      <c r="A142" s="152"/>
      <c r="B142" s="150"/>
      <c r="C142" s="1">
        <v>11</v>
      </c>
      <c r="D142" s="1" t="s">
        <v>205</v>
      </c>
      <c r="E142" s="5">
        <v>170798713.70840001</v>
      </c>
      <c r="F142" s="5">
        <v>0</v>
      </c>
      <c r="G142" s="5">
        <v>51171029.857199997</v>
      </c>
      <c r="H142" s="6">
        <f t="shared" si="14"/>
        <v>221969743.56560001</v>
      </c>
      <c r="I142" s="11"/>
      <c r="J142" s="147"/>
      <c r="K142" s="150"/>
      <c r="L142" s="12">
        <v>19</v>
      </c>
      <c r="M142" s="1" t="s">
        <v>588</v>
      </c>
      <c r="N142" s="5">
        <v>157718377.9251</v>
      </c>
      <c r="O142" s="5">
        <v>0</v>
      </c>
      <c r="P142" s="5">
        <v>373737507.85500002</v>
      </c>
      <c r="Q142" s="6">
        <f t="shared" si="15"/>
        <v>531455885.78009999</v>
      </c>
    </row>
    <row r="143" spans="1:17" ht="24.95" customHeight="1" x14ac:dyDescent="0.2">
      <c r="A143" s="152"/>
      <c r="B143" s="150"/>
      <c r="C143" s="1">
        <v>12</v>
      </c>
      <c r="D143" s="1" t="s">
        <v>206</v>
      </c>
      <c r="E143" s="5">
        <v>131163351.91320001</v>
      </c>
      <c r="F143" s="5">
        <v>0</v>
      </c>
      <c r="G143" s="5">
        <v>43803323.978299998</v>
      </c>
      <c r="H143" s="6">
        <f t="shared" si="14"/>
        <v>174966675.8915</v>
      </c>
      <c r="I143" s="11"/>
      <c r="J143" s="148"/>
      <c r="K143" s="151"/>
      <c r="L143" s="12">
        <v>20</v>
      </c>
      <c r="M143" s="1" t="s">
        <v>589</v>
      </c>
      <c r="N143" s="5">
        <v>180409755.77000001</v>
      </c>
      <c r="O143" s="5">
        <v>0</v>
      </c>
      <c r="P143" s="5">
        <v>383109928.44090003</v>
      </c>
      <c r="Q143" s="6">
        <f t="shared" si="15"/>
        <v>563519684.21090007</v>
      </c>
    </row>
    <row r="144" spans="1:17" ht="24.95" customHeight="1" x14ac:dyDescent="0.2">
      <c r="A144" s="152"/>
      <c r="B144" s="150"/>
      <c r="C144" s="1">
        <v>13</v>
      </c>
      <c r="D144" s="1" t="s">
        <v>207</v>
      </c>
      <c r="E144" s="5">
        <v>157558014.66409999</v>
      </c>
      <c r="F144" s="5">
        <v>0</v>
      </c>
      <c r="G144" s="5">
        <v>55676826.928800002</v>
      </c>
      <c r="H144" s="6">
        <f t="shared" si="14"/>
        <v>213234841.59289998</v>
      </c>
      <c r="I144" s="11"/>
      <c r="J144" s="18"/>
      <c r="K144" s="142" t="s">
        <v>880</v>
      </c>
      <c r="L144" s="143"/>
      <c r="M144" s="144"/>
      <c r="N144" s="14">
        <f>SUM(N124:N143)</f>
        <v>3407135284.3418999</v>
      </c>
      <c r="O144" s="14">
        <f t="shared" ref="O144:Q144" si="16">SUM(O124:O143)</f>
        <v>0</v>
      </c>
      <c r="P144" s="14">
        <f t="shared" si="16"/>
        <v>7563575820.1829004</v>
      </c>
      <c r="Q144" s="14">
        <f t="shared" si="16"/>
        <v>10970711104.524799</v>
      </c>
    </row>
    <row r="145" spans="1:17" ht="24.95" customHeight="1" x14ac:dyDescent="0.2">
      <c r="A145" s="152"/>
      <c r="B145" s="150"/>
      <c r="C145" s="1">
        <v>14</v>
      </c>
      <c r="D145" s="1" t="s">
        <v>208</v>
      </c>
      <c r="E145" s="5">
        <v>116388735.8847</v>
      </c>
      <c r="F145" s="5">
        <v>0</v>
      </c>
      <c r="G145" s="5">
        <v>37307707.855300002</v>
      </c>
      <c r="H145" s="6">
        <f t="shared" si="14"/>
        <v>153696443.74000001</v>
      </c>
      <c r="I145" s="11"/>
      <c r="J145" s="146">
        <v>25</v>
      </c>
      <c r="K145" s="149" t="s">
        <v>65</v>
      </c>
      <c r="L145" s="12">
        <v>1</v>
      </c>
      <c r="M145" s="1" t="s">
        <v>590</v>
      </c>
      <c r="N145" s="5">
        <v>118042336.1595</v>
      </c>
      <c r="O145" s="5">
        <v>0</v>
      </c>
      <c r="P145" s="5">
        <v>39044178.980999999</v>
      </c>
      <c r="Q145" s="6">
        <f t="shared" si="15"/>
        <v>157086515.14050001</v>
      </c>
    </row>
    <row r="146" spans="1:17" ht="24.95" customHeight="1" x14ac:dyDescent="0.2">
      <c r="A146" s="152"/>
      <c r="B146" s="150"/>
      <c r="C146" s="1">
        <v>15</v>
      </c>
      <c r="D146" s="1" t="s">
        <v>209</v>
      </c>
      <c r="E146" s="5">
        <v>122268829.8099</v>
      </c>
      <c r="F146" s="5">
        <v>0</v>
      </c>
      <c r="G146" s="5">
        <v>40069602.974100001</v>
      </c>
      <c r="H146" s="6">
        <f t="shared" si="14"/>
        <v>162338432.78400001</v>
      </c>
      <c r="I146" s="11"/>
      <c r="J146" s="147"/>
      <c r="K146" s="150"/>
      <c r="L146" s="12">
        <v>2</v>
      </c>
      <c r="M146" s="1" t="s">
        <v>591</v>
      </c>
      <c r="N146" s="5">
        <v>133055026.5986</v>
      </c>
      <c r="O146" s="5">
        <v>0</v>
      </c>
      <c r="P146" s="5">
        <v>38964982.202799998</v>
      </c>
      <c r="Q146" s="6">
        <f t="shared" si="15"/>
        <v>172020008.80140001</v>
      </c>
    </row>
    <row r="147" spans="1:17" ht="24.95" customHeight="1" x14ac:dyDescent="0.2">
      <c r="A147" s="152"/>
      <c r="B147" s="150"/>
      <c r="C147" s="1">
        <v>16</v>
      </c>
      <c r="D147" s="1" t="s">
        <v>210</v>
      </c>
      <c r="E147" s="5">
        <v>111524083.8416</v>
      </c>
      <c r="F147" s="5">
        <v>0</v>
      </c>
      <c r="G147" s="5">
        <v>34775168.826399997</v>
      </c>
      <c r="H147" s="6">
        <f t="shared" si="14"/>
        <v>146299252.66799998</v>
      </c>
      <c r="I147" s="11"/>
      <c r="J147" s="147"/>
      <c r="K147" s="150"/>
      <c r="L147" s="12">
        <v>3</v>
      </c>
      <c r="M147" s="1" t="s">
        <v>592</v>
      </c>
      <c r="N147" s="5">
        <v>136236535.98339999</v>
      </c>
      <c r="O147" s="5">
        <v>0</v>
      </c>
      <c r="P147" s="5">
        <v>41466064.567400001</v>
      </c>
      <c r="Q147" s="6">
        <f t="shared" si="15"/>
        <v>177702600.5508</v>
      </c>
    </row>
    <row r="148" spans="1:17" ht="24.95" customHeight="1" x14ac:dyDescent="0.2">
      <c r="A148" s="152"/>
      <c r="B148" s="150"/>
      <c r="C148" s="1">
        <v>17</v>
      </c>
      <c r="D148" s="1" t="s">
        <v>211</v>
      </c>
      <c r="E148" s="5">
        <v>141112035.29139999</v>
      </c>
      <c r="F148" s="5">
        <v>0</v>
      </c>
      <c r="G148" s="5">
        <v>43911849.469899997</v>
      </c>
      <c r="H148" s="6">
        <f t="shared" si="14"/>
        <v>185023884.76129997</v>
      </c>
      <c r="I148" s="11"/>
      <c r="J148" s="147"/>
      <c r="K148" s="150"/>
      <c r="L148" s="12">
        <v>4</v>
      </c>
      <c r="M148" s="1" t="s">
        <v>593</v>
      </c>
      <c r="N148" s="5">
        <v>160740546.8513</v>
      </c>
      <c r="O148" s="5">
        <v>0</v>
      </c>
      <c r="P148" s="5">
        <v>47560330.662799999</v>
      </c>
      <c r="Q148" s="6">
        <f t="shared" si="15"/>
        <v>208300877.51410002</v>
      </c>
    </row>
    <row r="149" spans="1:17" ht="24.95" customHeight="1" x14ac:dyDescent="0.2">
      <c r="A149" s="152"/>
      <c r="B149" s="150"/>
      <c r="C149" s="1">
        <v>18</v>
      </c>
      <c r="D149" s="1" t="s">
        <v>212</v>
      </c>
      <c r="E149" s="5">
        <v>132236316.24519999</v>
      </c>
      <c r="F149" s="5">
        <v>0</v>
      </c>
      <c r="G149" s="5">
        <v>44504992.629699998</v>
      </c>
      <c r="H149" s="6">
        <f t="shared" si="14"/>
        <v>176741308.87489998</v>
      </c>
      <c r="I149" s="11"/>
      <c r="J149" s="147"/>
      <c r="K149" s="150"/>
      <c r="L149" s="12">
        <v>5</v>
      </c>
      <c r="M149" s="1" t="s">
        <v>594</v>
      </c>
      <c r="N149" s="5">
        <v>114775667.8133</v>
      </c>
      <c r="O149" s="5">
        <v>0</v>
      </c>
      <c r="P149" s="5">
        <v>35882136.589299999</v>
      </c>
      <c r="Q149" s="6">
        <f t="shared" si="15"/>
        <v>150657804.40259999</v>
      </c>
    </row>
    <row r="150" spans="1:17" ht="24.95" customHeight="1" x14ac:dyDescent="0.2">
      <c r="A150" s="152"/>
      <c r="B150" s="150"/>
      <c r="C150" s="1">
        <v>19</v>
      </c>
      <c r="D150" s="1" t="s">
        <v>213</v>
      </c>
      <c r="E150" s="5">
        <v>154873067.39269999</v>
      </c>
      <c r="F150" s="5">
        <v>0</v>
      </c>
      <c r="G150" s="5">
        <v>52370916.5581</v>
      </c>
      <c r="H150" s="6">
        <f t="shared" si="14"/>
        <v>207243983.9508</v>
      </c>
      <c r="I150" s="11"/>
      <c r="J150" s="147"/>
      <c r="K150" s="150"/>
      <c r="L150" s="12">
        <v>6</v>
      </c>
      <c r="M150" s="1" t="s">
        <v>595</v>
      </c>
      <c r="N150" s="5">
        <v>107927498.4657</v>
      </c>
      <c r="O150" s="5">
        <v>0</v>
      </c>
      <c r="P150" s="5">
        <v>37122916.953699999</v>
      </c>
      <c r="Q150" s="6">
        <f t="shared" si="15"/>
        <v>145050415.41940001</v>
      </c>
    </row>
    <row r="151" spans="1:17" ht="24.95" customHeight="1" x14ac:dyDescent="0.2">
      <c r="A151" s="152"/>
      <c r="B151" s="150"/>
      <c r="C151" s="1">
        <v>20</v>
      </c>
      <c r="D151" s="1" t="s">
        <v>214</v>
      </c>
      <c r="E151" s="5">
        <v>107339077.1586</v>
      </c>
      <c r="F151" s="5">
        <v>0</v>
      </c>
      <c r="G151" s="5">
        <v>35516435.866899997</v>
      </c>
      <c r="H151" s="6">
        <f t="shared" si="14"/>
        <v>142855513.0255</v>
      </c>
      <c r="I151" s="11"/>
      <c r="J151" s="147"/>
      <c r="K151" s="150"/>
      <c r="L151" s="12">
        <v>7</v>
      </c>
      <c r="M151" s="1" t="s">
        <v>596</v>
      </c>
      <c r="N151" s="5">
        <v>123316860.76109999</v>
      </c>
      <c r="O151" s="5">
        <v>0</v>
      </c>
      <c r="P151" s="5">
        <v>38703614.331</v>
      </c>
      <c r="Q151" s="6">
        <f t="shared" si="15"/>
        <v>162020475.09209999</v>
      </c>
    </row>
    <row r="152" spans="1:17" ht="24.95" customHeight="1" x14ac:dyDescent="0.2">
      <c r="A152" s="152"/>
      <c r="B152" s="150"/>
      <c r="C152" s="1">
        <v>21</v>
      </c>
      <c r="D152" s="1" t="s">
        <v>215</v>
      </c>
      <c r="E152" s="5">
        <v>146767225.20280001</v>
      </c>
      <c r="F152" s="5">
        <v>0</v>
      </c>
      <c r="G152" s="5">
        <v>48231959.703000002</v>
      </c>
      <c r="H152" s="6">
        <f t="shared" si="14"/>
        <v>194999184.90580001</v>
      </c>
      <c r="I152" s="11"/>
      <c r="J152" s="147"/>
      <c r="K152" s="150"/>
      <c r="L152" s="12">
        <v>8</v>
      </c>
      <c r="M152" s="1" t="s">
        <v>597</v>
      </c>
      <c r="N152" s="5">
        <v>192961150.0618</v>
      </c>
      <c r="O152" s="5">
        <v>0</v>
      </c>
      <c r="P152" s="5">
        <v>59147022.851300001</v>
      </c>
      <c r="Q152" s="6">
        <f t="shared" si="15"/>
        <v>252108172.9131</v>
      </c>
    </row>
    <row r="153" spans="1:17" ht="24.95" customHeight="1" x14ac:dyDescent="0.2">
      <c r="A153" s="152"/>
      <c r="B153" s="150"/>
      <c r="C153" s="1">
        <v>22</v>
      </c>
      <c r="D153" s="1" t="s">
        <v>216</v>
      </c>
      <c r="E153" s="5">
        <v>142909908.29069999</v>
      </c>
      <c r="F153" s="5">
        <v>0</v>
      </c>
      <c r="G153" s="5">
        <v>45586916.8398</v>
      </c>
      <c r="H153" s="6">
        <f t="shared" si="14"/>
        <v>188496825.13049999</v>
      </c>
      <c r="I153" s="11"/>
      <c r="J153" s="147"/>
      <c r="K153" s="150"/>
      <c r="L153" s="12">
        <v>9</v>
      </c>
      <c r="M153" s="1" t="s">
        <v>79</v>
      </c>
      <c r="N153" s="5">
        <v>178825693.93309999</v>
      </c>
      <c r="O153" s="5">
        <v>0</v>
      </c>
      <c r="P153" s="5">
        <v>46113139.069300003</v>
      </c>
      <c r="Q153" s="6">
        <f t="shared" si="15"/>
        <v>224938833.00239998</v>
      </c>
    </row>
    <row r="154" spans="1:17" ht="24.95" customHeight="1" x14ac:dyDescent="0.2">
      <c r="A154" s="152"/>
      <c r="B154" s="151"/>
      <c r="C154" s="1">
        <v>23</v>
      </c>
      <c r="D154" s="1" t="s">
        <v>217</v>
      </c>
      <c r="E154" s="5">
        <v>151366879.88530001</v>
      </c>
      <c r="F154" s="5">
        <v>0</v>
      </c>
      <c r="G154" s="5">
        <v>49452293.235699996</v>
      </c>
      <c r="H154" s="6">
        <f t="shared" si="14"/>
        <v>200819173.12099999</v>
      </c>
      <c r="I154" s="11"/>
      <c r="J154" s="147"/>
      <c r="K154" s="150"/>
      <c r="L154" s="12">
        <v>10</v>
      </c>
      <c r="M154" s="1" t="s">
        <v>598</v>
      </c>
      <c r="N154" s="5">
        <v>136798933.22830001</v>
      </c>
      <c r="O154" s="5">
        <v>0</v>
      </c>
      <c r="P154" s="5">
        <v>42347036.204899997</v>
      </c>
      <c r="Q154" s="6">
        <f t="shared" si="15"/>
        <v>179145969.4332</v>
      </c>
    </row>
    <row r="155" spans="1:17" ht="24.95" customHeight="1" x14ac:dyDescent="0.2">
      <c r="A155" s="1"/>
      <c r="B155" s="142" t="s">
        <v>863</v>
      </c>
      <c r="C155" s="143"/>
      <c r="D155" s="144"/>
      <c r="E155" s="14">
        <f>SUM(E132:E154)</f>
        <v>3238309487.6732998</v>
      </c>
      <c r="F155" s="14">
        <f t="shared" ref="F155:H155" si="17">SUM(F132:F154)</f>
        <v>0</v>
      </c>
      <c r="G155" s="14">
        <f t="shared" si="17"/>
        <v>1038081472.8008997</v>
      </c>
      <c r="H155" s="14">
        <f t="shared" si="17"/>
        <v>4276390960.4741983</v>
      </c>
      <c r="I155" s="11"/>
      <c r="J155" s="147"/>
      <c r="K155" s="150"/>
      <c r="L155" s="12">
        <v>11</v>
      </c>
      <c r="M155" s="1" t="s">
        <v>208</v>
      </c>
      <c r="N155" s="5">
        <v>130943015.0411</v>
      </c>
      <c r="O155" s="5">
        <v>0</v>
      </c>
      <c r="P155" s="5">
        <v>42323443.706699997</v>
      </c>
      <c r="Q155" s="6">
        <f t="shared" si="15"/>
        <v>173266458.74779999</v>
      </c>
    </row>
    <row r="156" spans="1:17" ht="24.95" customHeight="1" x14ac:dyDescent="0.2">
      <c r="A156" s="152">
        <v>8</v>
      </c>
      <c r="B156" s="149" t="s">
        <v>48</v>
      </c>
      <c r="C156" s="1">
        <v>1</v>
      </c>
      <c r="D156" s="1" t="s">
        <v>218</v>
      </c>
      <c r="E156" s="5">
        <v>127117865.5062</v>
      </c>
      <c r="F156" s="5">
        <v>0</v>
      </c>
      <c r="G156" s="5">
        <v>37748252.407899998</v>
      </c>
      <c r="H156" s="6">
        <f t="shared" si="14"/>
        <v>164866117.91409999</v>
      </c>
      <c r="I156" s="11"/>
      <c r="J156" s="147"/>
      <c r="K156" s="150"/>
      <c r="L156" s="12">
        <v>12</v>
      </c>
      <c r="M156" s="1" t="s">
        <v>599</v>
      </c>
      <c r="N156" s="5">
        <v>139117554.93169999</v>
      </c>
      <c r="O156" s="5">
        <v>0</v>
      </c>
      <c r="P156" s="5">
        <v>39566637.165899999</v>
      </c>
      <c r="Q156" s="6">
        <f t="shared" si="15"/>
        <v>178684192.09759998</v>
      </c>
    </row>
    <row r="157" spans="1:17" ht="24.95" customHeight="1" x14ac:dyDescent="0.2">
      <c r="A157" s="152"/>
      <c r="B157" s="150"/>
      <c r="C157" s="1">
        <v>2</v>
      </c>
      <c r="D157" s="1" t="s">
        <v>219</v>
      </c>
      <c r="E157" s="5">
        <v>122918332.0927</v>
      </c>
      <c r="F157" s="5">
        <v>0</v>
      </c>
      <c r="G157" s="5">
        <v>41255762.988499999</v>
      </c>
      <c r="H157" s="6">
        <f t="shared" si="14"/>
        <v>164174095.0812</v>
      </c>
      <c r="I157" s="11"/>
      <c r="J157" s="148"/>
      <c r="K157" s="151"/>
      <c r="L157" s="12">
        <v>13</v>
      </c>
      <c r="M157" s="1" t="s">
        <v>600</v>
      </c>
      <c r="N157" s="5">
        <v>111678734.2069</v>
      </c>
      <c r="O157" s="5">
        <v>0</v>
      </c>
      <c r="P157" s="5">
        <v>35293804.448700003</v>
      </c>
      <c r="Q157" s="6">
        <f t="shared" si="15"/>
        <v>146972538.65560001</v>
      </c>
    </row>
    <row r="158" spans="1:17" ht="24.95" customHeight="1" x14ac:dyDescent="0.2">
      <c r="A158" s="152"/>
      <c r="B158" s="150"/>
      <c r="C158" s="1">
        <v>3</v>
      </c>
      <c r="D158" s="1" t="s">
        <v>220</v>
      </c>
      <c r="E158" s="5">
        <v>172449094.9513</v>
      </c>
      <c r="F158" s="5">
        <v>0</v>
      </c>
      <c r="G158" s="5">
        <v>53458635.717399999</v>
      </c>
      <c r="H158" s="6">
        <f t="shared" si="14"/>
        <v>225907730.66869998</v>
      </c>
      <c r="I158" s="11"/>
      <c r="J158" s="18"/>
      <c r="K158" s="142" t="s">
        <v>881</v>
      </c>
      <c r="L158" s="143"/>
      <c r="M158" s="144"/>
      <c r="N158" s="14">
        <f>SUM(N145:N157)</f>
        <v>1784419554.0358</v>
      </c>
      <c r="O158" s="14">
        <f t="shared" ref="O158:Q158" si="18">SUM(O145:O157)</f>
        <v>0</v>
      </c>
      <c r="P158" s="14">
        <f t="shared" si="18"/>
        <v>543535307.73479986</v>
      </c>
      <c r="Q158" s="14">
        <f t="shared" si="18"/>
        <v>2327954861.7705998</v>
      </c>
    </row>
    <row r="159" spans="1:17" ht="24.95" customHeight="1" x14ac:dyDescent="0.2">
      <c r="A159" s="152"/>
      <c r="B159" s="150"/>
      <c r="C159" s="1">
        <v>4</v>
      </c>
      <c r="D159" s="1" t="s">
        <v>221</v>
      </c>
      <c r="E159" s="5">
        <v>99335893.027199998</v>
      </c>
      <c r="F159" s="5">
        <v>0</v>
      </c>
      <c r="G159" s="5">
        <v>35786651.834799998</v>
      </c>
      <c r="H159" s="6">
        <f t="shared" si="14"/>
        <v>135122544.86199999</v>
      </c>
      <c r="I159" s="11"/>
      <c r="J159" s="146">
        <v>26</v>
      </c>
      <c r="K159" s="149" t="s">
        <v>66</v>
      </c>
      <c r="L159" s="12">
        <v>1</v>
      </c>
      <c r="M159" s="1" t="s">
        <v>601</v>
      </c>
      <c r="N159" s="5">
        <v>122799067.9621</v>
      </c>
      <c r="O159" s="5">
        <v>0</v>
      </c>
      <c r="P159" s="5">
        <v>40874791.241599999</v>
      </c>
      <c r="Q159" s="6">
        <f t="shared" si="15"/>
        <v>163673859.20370001</v>
      </c>
    </row>
    <row r="160" spans="1:17" ht="24.95" customHeight="1" x14ac:dyDescent="0.2">
      <c r="A160" s="152"/>
      <c r="B160" s="150"/>
      <c r="C160" s="1">
        <v>5</v>
      </c>
      <c r="D160" s="1" t="s">
        <v>222</v>
      </c>
      <c r="E160" s="5">
        <v>137488946.33759999</v>
      </c>
      <c r="F160" s="5">
        <v>0</v>
      </c>
      <c r="G160" s="5">
        <v>44769749.941100001</v>
      </c>
      <c r="H160" s="6">
        <f t="shared" si="14"/>
        <v>182258696.27869999</v>
      </c>
      <c r="I160" s="11"/>
      <c r="J160" s="147"/>
      <c r="K160" s="150"/>
      <c r="L160" s="12">
        <v>2</v>
      </c>
      <c r="M160" s="1" t="s">
        <v>602</v>
      </c>
      <c r="N160" s="5">
        <v>105431372.7103</v>
      </c>
      <c r="O160" s="5">
        <v>0</v>
      </c>
      <c r="P160" s="5">
        <v>33890116.509499997</v>
      </c>
      <c r="Q160" s="6">
        <f t="shared" si="15"/>
        <v>139321489.2198</v>
      </c>
    </row>
    <row r="161" spans="1:17" ht="24.95" customHeight="1" x14ac:dyDescent="0.2">
      <c r="A161" s="152"/>
      <c r="B161" s="150"/>
      <c r="C161" s="1">
        <v>6</v>
      </c>
      <c r="D161" s="1" t="s">
        <v>223</v>
      </c>
      <c r="E161" s="5">
        <v>99046407.987599999</v>
      </c>
      <c r="F161" s="5">
        <v>0</v>
      </c>
      <c r="G161" s="5">
        <v>34595647.015500002</v>
      </c>
      <c r="H161" s="6">
        <f t="shared" si="14"/>
        <v>133642055.00310001</v>
      </c>
      <c r="I161" s="11"/>
      <c r="J161" s="147"/>
      <c r="K161" s="150"/>
      <c r="L161" s="12">
        <v>3</v>
      </c>
      <c r="M161" s="1" t="s">
        <v>603</v>
      </c>
      <c r="N161" s="5">
        <v>120740809.78309999</v>
      </c>
      <c r="O161" s="5">
        <v>0</v>
      </c>
      <c r="P161" s="5">
        <v>45988719.648400001</v>
      </c>
      <c r="Q161" s="6">
        <f t="shared" si="15"/>
        <v>166729529.43149999</v>
      </c>
    </row>
    <row r="162" spans="1:17" ht="24.95" customHeight="1" x14ac:dyDescent="0.2">
      <c r="A162" s="152"/>
      <c r="B162" s="150"/>
      <c r="C162" s="1">
        <v>7</v>
      </c>
      <c r="D162" s="1" t="s">
        <v>224</v>
      </c>
      <c r="E162" s="5">
        <v>166033914.118</v>
      </c>
      <c r="F162" s="5">
        <v>0</v>
      </c>
      <c r="G162" s="5">
        <v>49904680.297300003</v>
      </c>
      <c r="H162" s="6">
        <f t="shared" si="14"/>
        <v>215938594.41530001</v>
      </c>
      <c r="I162" s="11"/>
      <c r="J162" s="147"/>
      <c r="K162" s="150"/>
      <c r="L162" s="12">
        <v>4</v>
      </c>
      <c r="M162" s="1" t="s">
        <v>604</v>
      </c>
      <c r="N162" s="5">
        <v>196548301.86829999</v>
      </c>
      <c r="O162" s="5">
        <v>0</v>
      </c>
      <c r="P162" s="5">
        <v>44488421.804099999</v>
      </c>
      <c r="Q162" s="6">
        <f t="shared" si="15"/>
        <v>241036723.6724</v>
      </c>
    </row>
    <row r="163" spans="1:17" ht="24.95" customHeight="1" x14ac:dyDescent="0.2">
      <c r="A163" s="152"/>
      <c r="B163" s="150"/>
      <c r="C163" s="1">
        <v>8</v>
      </c>
      <c r="D163" s="1" t="s">
        <v>225</v>
      </c>
      <c r="E163" s="5">
        <v>109875521.77689999</v>
      </c>
      <c r="F163" s="5">
        <v>0</v>
      </c>
      <c r="G163" s="5">
        <v>38278297.200099997</v>
      </c>
      <c r="H163" s="6">
        <f t="shared" si="14"/>
        <v>148153818.977</v>
      </c>
      <c r="I163" s="11"/>
      <c r="J163" s="147"/>
      <c r="K163" s="150"/>
      <c r="L163" s="12">
        <v>5</v>
      </c>
      <c r="M163" s="1" t="s">
        <v>605</v>
      </c>
      <c r="N163" s="5">
        <v>117979238.97669999</v>
      </c>
      <c r="O163" s="5">
        <v>0</v>
      </c>
      <c r="P163" s="5">
        <v>42211884.510300003</v>
      </c>
      <c r="Q163" s="6">
        <f t="shared" si="15"/>
        <v>160191123.48699999</v>
      </c>
    </row>
    <row r="164" spans="1:17" ht="24.95" customHeight="1" x14ac:dyDescent="0.2">
      <c r="A164" s="152"/>
      <c r="B164" s="150"/>
      <c r="C164" s="1">
        <v>9</v>
      </c>
      <c r="D164" s="1" t="s">
        <v>226</v>
      </c>
      <c r="E164" s="5">
        <v>130493843.20389999</v>
      </c>
      <c r="F164" s="5">
        <v>0</v>
      </c>
      <c r="G164" s="5">
        <v>42614598.363399997</v>
      </c>
      <c r="H164" s="6">
        <f t="shared" si="14"/>
        <v>173108441.56729999</v>
      </c>
      <c r="I164" s="11"/>
      <c r="J164" s="147"/>
      <c r="K164" s="150"/>
      <c r="L164" s="12">
        <v>6</v>
      </c>
      <c r="M164" s="1" t="s">
        <v>606</v>
      </c>
      <c r="N164" s="5">
        <v>124257143.3467</v>
      </c>
      <c r="O164" s="5">
        <v>0</v>
      </c>
      <c r="P164" s="5">
        <v>43411123.574000001</v>
      </c>
      <c r="Q164" s="6">
        <f t="shared" si="15"/>
        <v>167668266.92070001</v>
      </c>
    </row>
    <row r="165" spans="1:17" ht="24.95" customHeight="1" x14ac:dyDescent="0.2">
      <c r="A165" s="152"/>
      <c r="B165" s="150"/>
      <c r="C165" s="1">
        <v>10</v>
      </c>
      <c r="D165" s="1" t="s">
        <v>227</v>
      </c>
      <c r="E165" s="5">
        <v>111228000.3011</v>
      </c>
      <c r="F165" s="5">
        <v>0</v>
      </c>
      <c r="G165" s="5">
        <v>37328953.577799998</v>
      </c>
      <c r="H165" s="6">
        <f t="shared" si="14"/>
        <v>148556953.87889999</v>
      </c>
      <c r="I165" s="11"/>
      <c r="J165" s="147"/>
      <c r="K165" s="150"/>
      <c r="L165" s="12">
        <v>7</v>
      </c>
      <c r="M165" s="1" t="s">
        <v>607</v>
      </c>
      <c r="N165" s="5">
        <v>117694835.32269999</v>
      </c>
      <c r="O165" s="5">
        <v>0</v>
      </c>
      <c r="P165" s="5">
        <v>40371392.094400004</v>
      </c>
      <c r="Q165" s="6">
        <f t="shared" si="15"/>
        <v>158066227.41710001</v>
      </c>
    </row>
    <row r="166" spans="1:17" ht="24.95" customHeight="1" x14ac:dyDescent="0.2">
      <c r="A166" s="152"/>
      <c r="B166" s="150"/>
      <c r="C166" s="1">
        <v>11</v>
      </c>
      <c r="D166" s="1" t="s">
        <v>228</v>
      </c>
      <c r="E166" s="5">
        <v>160257032.49919999</v>
      </c>
      <c r="F166" s="5">
        <v>0</v>
      </c>
      <c r="G166" s="5">
        <v>54043914.711099997</v>
      </c>
      <c r="H166" s="6">
        <f t="shared" si="14"/>
        <v>214300947.21029997</v>
      </c>
      <c r="I166" s="11"/>
      <c r="J166" s="147"/>
      <c r="K166" s="150"/>
      <c r="L166" s="12">
        <v>8</v>
      </c>
      <c r="M166" s="1" t="s">
        <v>608</v>
      </c>
      <c r="N166" s="5">
        <v>105167792.2226</v>
      </c>
      <c r="O166" s="5">
        <v>0</v>
      </c>
      <c r="P166" s="5">
        <v>36995166.827200003</v>
      </c>
      <c r="Q166" s="6">
        <f t="shared" si="15"/>
        <v>142162959.04980001</v>
      </c>
    </row>
    <row r="167" spans="1:17" ht="24.95" customHeight="1" x14ac:dyDescent="0.2">
      <c r="A167" s="152"/>
      <c r="B167" s="150"/>
      <c r="C167" s="1">
        <v>12</v>
      </c>
      <c r="D167" s="1" t="s">
        <v>229</v>
      </c>
      <c r="E167" s="5">
        <v>113496589.6786</v>
      </c>
      <c r="F167" s="5">
        <v>0</v>
      </c>
      <c r="G167" s="5">
        <v>39611042.047600001</v>
      </c>
      <c r="H167" s="6">
        <f t="shared" si="14"/>
        <v>153107631.72619998</v>
      </c>
      <c r="I167" s="11"/>
      <c r="J167" s="147"/>
      <c r="K167" s="150"/>
      <c r="L167" s="12">
        <v>9</v>
      </c>
      <c r="M167" s="1" t="s">
        <v>609</v>
      </c>
      <c r="N167" s="5">
        <v>113482101.98360001</v>
      </c>
      <c r="O167" s="5">
        <v>0</v>
      </c>
      <c r="P167" s="5">
        <v>39881963.406900004</v>
      </c>
      <c r="Q167" s="6">
        <f t="shared" si="15"/>
        <v>153364065.39050001</v>
      </c>
    </row>
    <row r="168" spans="1:17" ht="24.95" customHeight="1" x14ac:dyDescent="0.2">
      <c r="A168" s="152"/>
      <c r="B168" s="150"/>
      <c r="C168" s="1">
        <v>13</v>
      </c>
      <c r="D168" s="1" t="s">
        <v>230</v>
      </c>
      <c r="E168" s="5">
        <v>130948629.00740001</v>
      </c>
      <c r="F168" s="5">
        <v>0</v>
      </c>
      <c r="G168" s="5">
        <v>48020148.5515</v>
      </c>
      <c r="H168" s="6">
        <f t="shared" si="14"/>
        <v>178968777.5589</v>
      </c>
      <c r="I168" s="11"/>
      <c r="J168" s="147"/>
      <c r="K168" s="150"/>
      <c r="L168" s="12">
        <v>10</v>
      </c>
      <c r="M168" s="1" t="s">
        <v>610</v>
      </c>
      <c r="N168" s="5">
        <v>124975672.2287</v>
      </c>
      <c r="O168" s="5">
        <v>0</v>
      </c>
      <c r="P168" s="5">
        <v>42636086.879299998</v>
      </c>
      <c r="Q168" s="6">
        <f t="shared" si="15"/>
        <v>167611759.10799998</v>
      </c>
    </row>
    <row r="169" spans="1:17" ht="24.95" customHeight="1" x14ac:dyDescent="0.2">
      <c r="A169" s="152"/>
      <c r="B169" s="150"/>
      <c r="C169" s="1">
        <v>14</v>
      </c>
      <c r="D169" s="1" t="s">
        <v>231</v>
      </c>
      <c r="E169" s="5">
        <v>115751765.2199</v>
      </c>
      <c r="F169" s="5">
        <v>0</v>
      </c>
      <c r="G169" s="5">
        <v>36807790.667199999</v>
      </c>
      <c r="H169" s="6">
        <f t="shared" si="14"/>
        <v>152559555.88709998</v>
      </c>
      <c r="I169" s="11"/>
      <c r="J169" s="147"/>
      <c r="K169" s="150"/>
      <c r="L169" s="12">
        <v>11</v>
      </c>
      <c r="M169" s="1" t="s">
        <v>611</v>
      </c>
      <c r="N169" s="5">
        <v>122075575.02169999</v>
      </c>
      <c r="O169" s="5">
        <v>0</v>
      </c>
      <c r="P169" s="5">
        <v>38767194.738600001</v>
      </c>
      <c r="Q169" s="6">
        <f t="shared" si="15"/>
        <v>160842769.76029998</v>
      </c>
    </row>
    <row r="170" spans="1:17" ht="24.95" customHeight="1" x14ac:dyDescent="0.2">
      <c r="A170" s="152"/>
      <c r="B170" s="150"/>
      <c r="C170" s="1">
        <v>15</v>
      </c>
      <c r="D170" s="1" t="s">
        <v>232</v>
      </c>
      <c r="E170" s="5">
        <v>106523982.433</v>
      </c>
      <c r="F170" s="5">
        <v>0</v>
      </c>
      <c r="G170" s="5">
        <v>34104552.975199997</v>
      </c>
      <c r="H170" s="6">
        <f t="shared" si="14"/>
        <v>140628535.4082</v>
      </c>
      <c r="I170" s="11"/>
      <c r="J170" s="147"/>
      <c r="K170" s="150"/>
      <c r="L170" s="12">
        <v>12</v>
      </c>
      <c r="M170" s="1" t="s">
        <v>612</v>
      </c>
      <c r="N170" s="5">
        <v>142049681.5381</v>
      </c>
      <c r="O170" s="5">
        <v>0</v>
      </c>
      <c r="P170" s="5">
        <v>47999725.688299999</v>
      </c>
      <c r="Q170" s="6">
        <f t="shared" si="15"/>
        <v>190049407.22640002</v>
      </c>
    </row>
    <row r="171" spans="1:17" ht="24.95" customHeight="1" x14ac:dyDescent="0.2">
      <c r="A171" s="152"/>
      <c r="B171" s="150"/>
      <c r="C171" s="1">
        <v>16</v>
      </c>
      <c r="D171" s="1" t="s">
        <v>233</v>
      </c>
      <c r="E171" s="5">
        <v>156087450.12709999</v>
      </c>
      <c r="F171" s="5">
        <v>0</v>
      </c>
      <c r="G171" s="5">
        <v>42964877.571500003</v>
      </c>
      <c r="H171" s="6">
        <f t="shared" si="14"/>
        <v>199052327.69859999</v>
      </c>
      <c r="I171" s="11"/>
      <c r="J171" s="147"/>
      <c r="K171" s="150"/>
      <c r="L171" s="12">
        <v>13</v>
      </c>
      <c r="M171" s="1" t="s">
        <v>613</v>
      </c>
      <c r="N171" s="5">
        <v>145511583.36250001</v>
      </c>
      <c r="O171" s="5">
        <v>0</v>
      </c>
      <c r="P171" s="5">
        <v>45384751.695299998</v>
      </c>
      <c r="Q171" s="6">
        <f t="shared" si="15"/>
        <v>190896335.05779999</v>
      </c>
    </row>
    <row r="172" spans="1:17" ht="24.95" customHeight="1" x14ac:dyDescent="0.2">
      <c r="A172" s="152"/>
      <c r="B172" s="150"/>
      <c r="C172" s="1">
        <v>17</v>
      </c>
      <c r="D172" s="1" t="s">
        <v>234</v>
      </c>
      <c r="E172" s="5">
        <v>160863984.31760001</v>
      </c>
      <c r="F172" s="5">
        <v>0</v>
      </c>
      <c r="G172" s="5">
        <v>47341054.682599999</v>
      </c>
      <c r="H172" s="6">
        <f t="shared" si="14"/>
        <v>208205039.0002</v>
      </c>
      <c r="I172" s="11"/>
      <c r="J172" s="147"/>
      <c r="K172" s="150"/>
      <c r="L172" s="12">
        <v>14</v>
      </c>
      <c r="M172" s="1" t="s">
        <v>614</v>
      </c>
      <c r="N172" s="5">
        <v>161119941.42449999</v>
      </c>
      <c r="O172" s="5">
        <v>0</v>
      </c>
      <c r="P172" s="5">
        <v>47029472.636200003</v>
      </c>
      <c r="Q172" s="6">
        <f t="shared" si="15"/>
        <v>208149414.0607</v>
      </c>
    </row>
    <row r="173" spans="1:17" ht="24.95" customHeight="1" x14ac:dyDescent="0.2">
      <c r="A173" s="152"/>
      <c r="B173" s="150"/>
      <c r="C173" s="1">
        <v>18</v>
      </c>
      <c r="D173" s="1" t="s">
        <v>235</v>
      </c>
      <c r="E173" s="5">
        <v>89569145.221100003</v>
      </c>
      <c r="F173" s="5">
        <v>0</v>
      </c>
      <c r="G173" s="5">
        <v>33706996.251199998</v>
      </c>
      <c r="H173" s="6">
        <f t="shared" si="14"/>
        <v>123276141.47229999</v>
      </c>
      <c r="I173" s="11"/>
      <c r="J173" s="147"/>
      <c r="K173" s="150"/>
      <c r="L173" s="12">
        <v>15</v>
      </c>
      <c r="M173" s="1" t="s">
        <v>615</v>
      </c>
      <c r="N173" s="5">
        <v>190111513.21309999</v>
      </c>
      <c r="O173" s="5">
        <v>0</v>
      </c>
      <c r="P173" s="5">
        <v>48472038.249700002</v>
      </c>
      <c r="Q173" s="6">
        <f t="shared" si="15"/>
        <v>238583551.4628</v>
      </c>
    </row>
    <row r="174" spans="1:17" ht="24.95" customHeight="1" x14ac:dyDescent="0.2">
      <c r="A174" s="152"/>
      <c r="B174" s="150"/>
      <c r="C174" s="1">
        <v>19</v>
      </c>
      <c r="D174" s="1" t="s">
        <v>236</v>
      </c>
      <c r="E174" s="5">
        <v>120667060.6577</v>
      </c>
      <c r="F174" s="5">
        <v>0</v>
      </c>
      <c r="G174" s="5">
        <v>38057082.834899999</v>
      </c>
      <c r="H174" s="6">
        <f t="shared" si="14"/>
        <v>158724143.49259999</v>
      </c>
      <c r="I174" s="11"/>
      <c r="J174" s="147"/>
      <c r="K174" s="150"/>
      <c r="L174" s="12">
        <v>16</v>
      </c>
      <c r="M174" s="1" t="s">
        <v>616</v>
      </c>
      <c r="N174" s="5">
        <v>120403743.9824</v>
      </c>
      <c r="O174" s="5">
        <v>0</v>
      </c>
      <c r="P174" s="5">
        <v>47214419.317900002</v>
      </c>
      <c r="Q174" s="6">
        <f t="shared" si="15"/>
        <v>167618163.3003</v>
      </c>
    </row>
    <row r="175" spans="1:17" ht="24.95" customHeight="1" x14ac:dyDescent="0.2">
      <c r="A175" s="152"/>
      <c r="B175" s="150"/>
      <c r="C175" s="1">
        <v>20</v>
      </c>
      <c r="D175" s="1" t="s">
        <v>237</v>
      </c>
      <c r="E175" s="5">
        <v>142796390.08329999</v>
      </c>
      <c r="F175" s="5">
        <v>0</v>
      </c>
      <c r="G175" s="5">
        <v>41453754.933899999</v>
      </c>
      <c r="H175" s="6">
        <f t="shared" si="14"/>
        <v>184250145.01719999</v>
      </c>
      <c r="I175" s="11"/>
      <c r="J175" s="147"/>
      <c r="K175" s="150"/>
      <c r="L175" s="12">
        <v>17</v>
      </c>
      <c r="M175" s="1" t="s">
        <v>617</v>
      </c>
      <c r="N175" s="5">
        <v>163424108.49770001</v>
      </c>
      <c r="O175" s="5">
        <v>0</v>
      </c>
      <c r="P175" s="5">
        <v>51239762.103399999</v>
      </c>
      <c r="Q175" s="6">
        <f t="shared" si="15"/>
        <v>214663870.6011</v>
      </c>
    </row>
    <row r="176" spans="1:17" ht="24.95" customHeight="1" x14ac:dyDescent="0.2">
      <c r="A176" s="152"/>
      <c r="B176" s="150"/>
      <c r="C176" s="1">
        <v>21</v>
      </c>
      <c r="D176" s="1" t="s">
        <v>238</v>
      </c>
      <c r="E176" s="5">
        <v>207945666.0966</v>
      </c>
      <c r="F176" s="5">
        <v>0</v>
      </c>
      <c r="G176" s="5">
        <v>76727870.400600001</v>
      </c>
      <c r="H176" s="6">
        <f t="shared" si="14"/>
        <v>284673536.49720001</v>
      </c>
      <c r="I176" s="11"/>
      <c r="J176" s="147"/>
      <c r="K176" s="150"/>
      <c r="L176" s="12">
        <v>18</v>
      </c>
      <c r="M176" s="1" t="s">
        <v>618</v>
      </c>
      <c r="N176" s="5">
        <v>110389473.999</v>
      </c>
      <c r="O176" s="5">
        <v>0</v>
      </c>
      <c r="P176" s="5">
        <v>38168037.804700002</v>
      </c>
      <c r="Q176" s="6">
        <f t="shared" si="15"/>
        <v>148557511.8037</v>
      </c>
    </row>
    <row r="177" spans="1:17" ht="24.95" customHeight="1" x14ac:dyDescent="0.2">
      <c r="A177" s="152"/>
      <c r="B177" s="150"/>
      <c r="C177" s="1">
        <v>22</v>
      </c>
      <c r="D177" s="1" t="s">
        <v>239</v>
      </c>
      <c r="E177" s="5">
        <v>129853562.74950001</v>
      </c>
      <c r="F177" s="5">
        <v>0</v>
      </c>
      <c r="G177" s="5">
        <v>40448899.551200002</v>
      </c>
      <c r="H177" s="6">
        <f t="shared" si="14"/>
        <v>170302462.30070001</v>
      </c>
      <c r="I177" s="11"/>
      <c r="J177" s="147"/>
      <c r="K177" s="150"/>
      <c r="L177" s="12">
        <v>19</v>
      </c>
      <c r="M177" s="1" t="s">
        <v>619</v>
      </c>
      <c r="N177" s="5">
        <v>127045570.3468</v>
      </c>
      <c r="O177" s="5">
        <v>0</v>
      </c>
      <c r="P177" s="5">
        <v>43204342.266599998</v>
      </c>
      <c r="Q177" s="6">
        <f t="shared" si="15"/>
        <v>170249912.61339998</v>
      </c>
    </row>
    <row r="178" spans="1:17" ht="24.95" customHeight="1" x14ac:dyDescent="0.2">
      <c r="A178" s="152"/>
      <c r="B178" s="150"/>
      <c r="C178" s="1">
        <v>23</v>
      </c>
      <c r="D178" s="1" t="s">
        <v>240</v>
      </c>
      <c r="E178" s="5">
        <v>120922140.9366</v>
      </c>
      <c r="F178" s="5">
        <v>0</v>
      </c>
      <c r="G178" s="5">
        <v>39272420.309199996</v>
      </c>
      <c r="H178" s="6">
        <f t="shared" si="14"/>
        <v>160194561.24579999</v>
      </c>
      <c r="I178" s="11"/>
      <c r="J178" s="147"/>
      <c r="K178" s="150"/>
      <c r="L178" s="12">
        <v>20</v>
      </c>
      <c r="M178" s="1" t="s">
        <v>620</v>
      </c>
      <c r="N178" s="5">
        <v>146532837.1252</v>
      </c>
      <c r="O178" s="5">
        <v>0</v>
      </c>
      <c r="P178" s="5">
        <v>45410287.105099998</v>
      </c>
      <c r="Q178" s="6">
        <f t="shared" si="15"/>
        <v>191943124.23030001</v>
      </c>
    </row>
    <row r="179" spans="1:17" ht="24.95" customHeight="1" x14ac:dyDescent="0.2">
      <c r="A179" s="152"/>
      <c r="B179" s="150"/>
      <c r="C179" s="1">
        <v>24</v>
      </c>
      <c r="D179" s="1" t="s">
        <v>241</v>
      </c>
      <c r="E179" s="5">
        <v>118031474.6147</v>
      </c>
      <c r="F179" s="5">
        <v>0</v>
      </c>
      <c r="G179" s="5">
        <v>38643009.465899996</v>
      </c>
      <c r="H179" s="6">
        <f t="shared" si="14"/>
        <v>156674484.08059999</v>
      </c>
      <c r="I179" s="11"/>
      <c r="J179" s="147"/>
      <c r="K179" s="150"/>
      <c r="L179" s="12">
        <v>21</v>
      </c>
      <c r="M179" s="1" t="s">
        <v>621</v>
      </c>
      <c r="N179" s="5">
        <v>137847909.4596</v>
      </c>
      <c r="O179" s="5">
        <v>0</v>
      </c>
      <c r="P179" s="5">
        <v>44866641.931599997</v>
      </c>
      <c r="Q179" s="6">
        <f t="shared" si="15"/>
        <v>182714551.39120001</v>
      </c>
    </row>
    <row r="180" spans="1:17" ht="24.95" customHeight="1" x14ac:dyDescent="0.2">
      <c r="A180" s="152"/>
      <c r="B180" s="150"/>
      <c r="C180" s="1">
        <v>25</v>
      </c>
      <c r="D180" s="1" t="s">
        <v>242</v>
      </c>
      <c r="E180" s="5">
        <v>134988914.6814</v>
      </c>
      <c r="F180" s="5">
        <v>0</v>
      </c>
      <c r="G180" s="5">
        <v>50413353.061700001</v>
      </c>
      <c r="H180" s="6">
        <f t="shared" si="14"/>
        <v>185402267.74309999</v>
      </c>
      <c r="I180" s="11"/>
      <c r="J180" s="147"/>
      <c r="K180" s="150"/>
      <c r="L180" s="12">
        <v>22</v>
      </c>
      <c r="M180" s="1" t="s">
        <v>622</v>
      </c>
      <c r="N180" s="5">
        <v>162957349.7924</v>
      </c>
      <c r="O180" s="5">
        <v>0</v>
      </c>
      <c r="P180" s="5">
        <v>50357772.750299998</v>
      </c>
      <c r="Q180" s="6">
        <f t="shared" si="15"/>
        <v>213315122.54269999</v>
      </c>
    </row>
    <row r="181" spans="1:17" ht="24.95" customHeight="1" x14ac:dyDescent="0.2">
      <c r="A181" s="152"/>
      <c r="B181" s="150"/>
      <c r="C181" s="1">
        <v>26</v>
      </c>
      <c r="D181" s="1" t="s">
        <v>243</v>
      </c>
      <c r="E181" s="5">
        <v>117338983.66410001</v>
      </c>
      <c r="F181" s="5">
        <v>0</v>
      </c>
      <c r="G181" s="5">
        <v>37713002.440099999</v>
      </c>
      <c r="H181" s="6">
        <f t="shared" si="14"/>
        <v>155051986.10420001</v>
      </c>
      <c r="I181" s="11"/>
      <c r="J181" s="147"/>
      <c r="K181" s="150"/>
      <c r="L181" s="12">
        <v>23</v>
      </c>
      <c r="M181" s="1" t="s">
        <v>623</v>
      </c>
      <c r="N181" s="5">
        <v>119174801.8671</v>
      </c>
      <c r="O181" s="5">
        <v>0</v>
      </c>
      <c r="P181" s="5">
        <v>48615998.748300001</v>
      </c>
      <c r="Q181" s="6">
        <f t="shared" si="15"/>
        <v>167790800.61540002</v>
      </c>
    </row>
    <row r="182" spans="1:17" ht="24.95" customHeight="1" x14ac:dyDescent="0.2">
      <c r="A182" s="152"/>
      <c r="B182" s="151"/>
      <c r="C182" s="1">
        <v>27</v>
      </c>
      <c r="D182" s="1" t="s">
        <v>244</v>
      </c>
      <c r="E182" s="5">
        <v>113803068.36570001</v>
      </c>
      <c r="F182" s="5">
        <v>0</v>
      </c>
      <c r="G182" s="5">
        <v>37945966.794500001</v>
      </c>
      <c r="H182" s="6">
        <f t="shared" si="14"/>
        <v>151749035.1602</v>
      </c>
      <c r="I182" s="11"/>
      <c r="J182" s="147"/>
      <c r="K182" s="150"/>
      <c r="L182" s="12">
        <v>24</v>
      </c>
      <c r="M182" s="1" t="s">
        <v>624</v>
      </c>
      <c r="N182" s="5">
        <v>96989372.4164</v>
      </c>
      <c r="O182" s="5">
        <v>0</v>
      </c>
      <c r="P182" s="5">
        <v>36307746.194300003</v>
      </c>
      <c r="Q182" s="6">
        <f t="shared" si="15"/>
        <v>133297118.61070001</v>
      </c>
    </row>
    <row r="183" spans="1:17" ht="24.95" customHeight="1" x14ac:dyDescent="0.2">
      <c r="A183" s="1"/>
      <c r="B183" s="142" t="s">
        <v>864</v>
      </c>
      <c r="C183" s="143"/>
      <c r="D183" s="144"/>
      <c r="E183" s="14">
        <f>SUM(E156:E182)</f>
        <v>3515833659.6560001</v>
      </c>
      <c r="F183" s="14">
        <f t="shared" ref="F183:H183" si="19">SUM(F156:F182)</f>
        <v>0</v>
      </c>
      <c r="G183" s="14">
        <f t="shared" si="19"/>
        <v>1153016966.5936999</v>
      </c>
      <c r="H183" s="14">
        <f t="shared" si="19"/>
        <v>4668850626.2496996</v>
      </c>
      <c r="I183" s="11"/>
      <c r="J183" s="148"/>
      <c r="K183" s="151"/>
      <c r="L183" s="12">
        <v>25</v>
      </c>
      <c r="M183" s="1" t="s">
        <v>625</v>
      </c>
      <c r="N183" s="5">
        <v>108113151.05940001</v>
      </c>
      <c r="O183" s="5">
        <v>0</v>
      </c>
      <c r="P183" s="5">
        <v>36144819.177500002</v>
      </c>
      <c r="Q183" s="6">
        <f t="shared" si="15"/>
        <v>144257970.2369</v>
      </c>
    </row>
    <row r="184" spans="1:17" ht="24.95" customHeight="1" x14ac:dyDescent="0.2">
      <c r="A184" s="152">
        <v>9</v>
      </c>
      <c r="B184" s="149" t="s">
        <v>49</v>
      </c>
      <c r="C184" s="1">
        <v>1</v>
      </c>
      <c r="D184" s="1" t="s">
        <v>245</v>
      </c>
      <c r="E184" s="5">
        <v>120646367.2626</v>
      </c>
      <c r="F184" s="5">
        <v>0</v>
      </c>
      <c r="G184" s="5">
        <v>41540623.011399999</v>
      </c>
      <c r="H184" s="6">
        <f t="shared" si="14"/>
        <v>162186990.27399999</v>
      </c>
      <c r="I184" s="11"/>
      <c r="J184" s="18"/>
      <c r="K184" s="142" t="s">
        <v>882</v>
      </c>
      <c r="L184" s="143"/>
      <c r="M184" s="144"/>
      <c r="N184" s="14">
        <f>SUM(N159:N183)</f>
        <v>3302822949.5106988</v>
      </c>
      <c r="O184" s="14">
        <f t="shared" ref="O184:Q184" si="20">SUM(O159:O183)</f>
        <v>0</v>
      </c>
      <c r="P184" s="14">
        <f t="shared" si="20"/>
        <v>1079932676.9034998</v>
      </c>
      <c r="Q184" s="14">
        <f t="shared" si="20"/>
        <v>4382755626.4141998</v>
      </c>
    </row>
    <row r="185" spans="1:17" ht="24.95" customHeight="1" x14ac:dyDescent="0.2">
      <c r="A185" s="152"/>
      <c r="B185" s="150"/>
      <c r="C185" s="1">
        <v>2</v>
      </c>
      <c r="D185" s="1" t="s">
        <v>246</v>
      </c>
      <c r="E185" s="5">
        <v>151651020.03470001</v>
      </c>
      <c r="F185" s="5">
        <v>0</v>
      </c>
      <c r="G185" s="5">
        <v>42125624.446400002</v>
      </c>
      <c r="H185" s="6">
        <f t="shared" si="14"/>
        <v>193776644.48110002</v>
      </c>
      <c r="I185" s="11"/>
      <c r="J185" s="146">
        <v>27</v>
      </c>
      <c r="K185" s="149" t="s">
        <v>67</v>
      </c>
      <c r="L185" s="12">
        <v>1</v>
      </c>
      <c r="M185" s="1" t="s">
        <v>626</v>
      </c>
      <c r="N185" s="5">
        <v>121380229.3275</v>
      </c>
      <c r="O185" s="5">
        <v>0</v>
      </c>
      <c r="P185" s="5">
        <v>48183715.979500003</v>
      </c>
      <c r="Q185" s="6">
        <f t="shared" si="15"/>
        <v>169563945.30700001</v>
      </c>
    </row>
    <row r="186" spans="1:17" ht="24.95" customHeight="1" x14ac:dyDescent="0.2">
      <c r="A186" s="152"/>
      <c r="B186" s="150"/>
      <c r="C186" s="1">
        <v>3</v>
      </c>
      <c r="D186" s="1" t="s">
        <v>247</v>
      </c>
      <c r="E186" s="5">
        <v>145174682.78060001</v>
      </c>
      <c r="F186" s="5">
        <v>0</v>
      </c>
      <c r="G186" s="5">
        <v>53252956.817599997</v>
      </c>
      <c r="H186" s="6">
        <f t="shared" si="14"/>
        <v>198427639.59820002</v>
      </c>
      <c r="I186" s="11"/>
      <c r="J186" s="147"/>
      <c r="K186" s="150"/>
      <c r="L186" s="12">
        <v>2</v>
      </c>
      <c r="M186" s="1" t="s">
        <v>627</v>
      </c>
      <c r="N186" s="5">
        <v>125306514.27770001</v>
      </c>
      <c r="O186" s="5">
        <v>0</v>
      </c>
      <c r="P186" s="5">
        <v>52712457.912100002</v>
      </c>
      <c r="Q186" s="6">
        <f t="shared" si="15"/>
        <v>178018972.18980002</v>
      </c>
    </row>
    <row r="187" spans="1:17" ht="24.95" customHeight="1" x14ac:dyDescent="0.2">
      <c r="A187" s="152"/>
      <c r="B187" s="150"/>
      <c r="C187" s="1">
        <v>4</v>
      </c>
      <c r="D187" s="1" t="s">
        <v>248</v>
      </c>
      <c r="E187" s="5">
        <v>93669247.450800002</v>
      </c>
      <c r="F187" s="5">
        <v>0</v>
      </c>
      <c r="G187" s="5">
        <v>31139847.064199999</v>
      </c>
      <c r="H187" s="6">
        <f t="shared" si="14"/>
        <v>124809094.515</v>
      </c>
      <c r="I187" s="11"/>
      <c r="J187" s="147"/>
      <c r="K187" s="150"/>
      <c r="L187" s="12">
        <v>3</v>
      </c>
      <c r="M187" s="1" t="s">
        <v>628</v>
      </c>
      <c r="N187" s="5">
        <v>192600260.6566</v>
      </c>
      <c r="O187" s="5">
        <v>0</v>
      </c>
      <c r="P187" s="5">
        <v>78274420.819299996</v>
      </c>
      <c r="Q187" s="6">
        <f t="shared" si="15"/>
        <v>270874681.47589999</v>
      </c>
    </row>
    <row r="188" spans="1:17" ht="24.95" customHeight="1" x14ac:dyDescent="0.2">
      <c r="A188" s="152"/>
      <c r="B188" s="150"/>
      <c r="C188" s="1">
        <v>5</v>
      </c>
      <c r="D188" s="1" t="s">
        <v>249</v>
      </c>
      <c r="E188" s="5">
        <v>111894622.1305</v>
      </c>
      <c r="F188" s="5">
        <v>0</v>
      </c>
      <c r="G188" s="5">
        <v>37934208.977700002</v>
      </c>
      <c r="H188" s="6">
        <f t="shared" si="14"/>
        <v>149828831.10820001</v>
      </c>
      <c r="I188" s="11"/>
      <c r="J188" s="147"/>
      <c r="K188" s="150"/>
      <c r="L188" s="12">
        <v>4</v>
      </c>
      <c r="M188" s="1" t="s">
        <v>629</v>
      </c>
      <c r="N188" s="5">
        <v>126636288.2202</v>
      </c>
      <c r="O188" s="5">
        <v>0</v>
      </c>
      <c r="P188" s="5">
        <v>46379306.207900003</v>
      </c>
      <c r="Q188" s="6">
        <f t="shared" si="15"/>
        <v>173015594.42809999</v>
      </c>
    </row>
    <row r="189" spans="1:17" ht="24.95" customHeight="1" x14ac:dyDescent="0.2">
      <c r="A189" s="152"/>
      <c r="B189" s="150"/>
      <c r="C189" s="1">
        <v>6</v>
      </c>
      <c r="D189" s="1" t="s">
        <v>250</v>
      </c>
      <c r="E189" s="5">
        <v>128726463.10529999</v>
      </c>
      <c r="F189" s="5">
        <v>0</v>
      </c>
      <c r="G189" s="5">
        <v>43796343.395099998</v>
      </c>
      <c r="H189" s="6">
        <f t="shared" si="14"/>
        <v>172522806.50040001</v>
      </c>
      <c r="I189" s="11"/>
      <c r="J189" s="147"/>
      <c r="K189" s="150"/>
      <c r="L189" s="12">
        <v>5</v>
      </c>
      <c r="M189" s="1" t="s">
        <v>630</v>
      </c>
      <c r="N189" s="5">
        <v>113488739.6135</v>
      </c>
      <c r="O189" s="5">
        <v>0</v>
      </c>
      <c r="P189" s="5">
        <v>45178771.8697</v>
      </c>
      <c r="Q189" s="6">
        <f t="shared" si="15"/>
        <v>158667511.48320001</v>
      </c>
    </row>
    <row r="190" spans="1:17" ht="24.95" customHeight="1" x14ac:dyDescent="0.2">
      <c r="A190" s="152"/>
      <c r="B190" s="150"/>
      <c r="C190" s="1">
        <v>7</v>
      </c>
      <c r="D190" s="1" t="s">
        <v>251</v>
      </c>
      <c r="E190" s="5">
        <v>147578102.148</v>
      </c>
      <c r="F190" s="5">
        <v>0</v>
      </c>
      <c r="G190" s="5">
        <v>45365290.783</v>
      </c>
      <c r="H190" s="6">
        <f t="shared" si="14"/>
        <v>192943392.93099999</v>
      </c>
      <c r="I190" s="11"/>
      <c r="J190" s="147"/>
      <c r="K190" s="150"/>
      <c r="L190" s="12">
        <v>6</v>
      </c>
      <c r="M190" s="1" t="s">
        <v>631</v>
      </c>
      <c r="N190" s="5">
        <v>86328023.272300005</v>
      </c>
      <c r="O190" s="5">
        <v>0</v>
      </c>
      <c r="P190" s="5">
        <v>34659848.392399997</v>
      </c>
      <c r="Q190" s="6">
        <f t="shared" si="15"/>
        <v>120987871.6647</v>
      </c>
    </row>
    <row r="191" spans="1:17" ht="24.95" customHeight="1" x14ac:dyDescent="0.2">
      <c r="A191" s="152"/>
      <c r="B191" s="150"/>
      <c r="C191" s="1">
        <v>8</v>
      </c>
      <c r="D191" s="1" t="s">
        <v>252</v>
      </c>
      <c r="E191" s="5">
        <v>116904575.08130001</v>
      </c>
      <c r="F191" s="5">
        <v>0</v>
      </c>
      <c r="G191" s="5">
        <v>44740875.998199999</v>
      </c>
      <c r="H191" s="6">
        <f t="shared" si="14"/>
        <v>161645451.07950002</v>
      </c>
      <c r="I191" s="11"/>
      <c r="J191" s="147"/>
      <c r="K191" s="150"/>
      <c r="L191" s="12">
        <v>7</v>
      </c>
      <c r="M191" s="1" t="s">
        <v>836</v>
      </c>
      <c r="N191" s="5">
        <v>84098749.893800005</v>
      </c>
      <c r="O191" s="5">
        <v>0</v>
      </c>
      <c r="P191" s="5">
        <v>35099779.093599997</v>
      </c>
      <c r="Q191" s="6">
        <f t="shared" si="15"/>
        <v>119198528.9874</v>
      </c>
    </row>
    <row r="192" spans="1:17" ht="24.95" customHeight="1" x14ac:dyDescent="0.2">
      <c r="A192" s="152"/>
      <c r="B192" s="150"/>
      <c r="C192" s="1">
        <v>9</v>
      </c>
      <c r="D192" s="1" t="s">
        <v>253</v>
      </c>
      <c r="E192" s="5">
        <v>124605867.3483</v>
      </c>
      <c r="F192" s="5">
        <v>0</v>
      </c>
      <c r="G192" s="5">
        <v>45873130.870999999</v>
      </c>
      <c r="H192" s="6">
        <f t="shared" si="14"/>
        <v>170478998.2193</v>
      </c>
      <c r="I192" s="11"/>
      <c r="J192" s="147"/>
      <c r="K192" s="150"/>
      <c r="L192" s="12">
        <v>8</v>
      </c>
      <c r="M192" s="1" t="s">
        <v>632</v>
      </c>
      <c r="N192" s="5">
        <v>188840178.88159999</v>
      </c>
      <c r="O192" s="5">
        <v>0</v>
      </c>
      <c r="P192" s="5">
        <v>78114546.949399993</v>
      </c>
      <c r="Q192" s="6">
        <f t="shared" si="15"/>
        <v>266954725.83099997</v>
      </c>
    </row>
    <row r="193" spans="1:17" ht="24.95" customHeight="1" x14ac:dyDescent="0.2">
      <c r="A193" s="152"/>
      <c r="B193" s="150"/>
      <c r="C193" s="1">
        <v>10</v>
      </c>
      <c r="D193" s="1" t="s">
        <v>254</v>
      </c>
      <c r="E193" s="5">
        <v>97571250.194100007</v>
      </c>
      <c r="F193" s="5">
        <v>0</v>
      </c>
      <c r="G193" s="5">
        <v>35563301.691200003</v>
      </c>
      <c r="H193" s="6">
        <f t="shared" si="14"/>
        <v>133134551.88530001</v>
      </c>
      <c r="I193" s="11"/>
      <c r="J193" s="147"/>
      <c r="K193" s="150"/>
      <c r="L193" s="12">
        <v>9</v>
      </c>
      <c r="M193" s="1" t="s">
        <v>633</v>
      </c>
      <c r="N193" s="5">
        <v>112383388.31720001</v>
      </c>
      <c r="O193" s="5">
        <v>0</v>
      </c>
      <c r="P193" s="5">
        <v>39752127.212700002</v>
      </c>
      <c r="Q193" s="6">
        <f t="shared" si="15"/>
        <v>152135515.52990001</v>
      </c>
    </row>
    <row r="194" spans="1:17" ht="24.95" customHeight="1" x14ac:dyDescent="0.2">
      <c r="A194" s="152"/>
      <c r="B194" s="150"/>
      <c r="C194" s="1">
        <v>11</v>
      </c>
      <c r="D194" s="1" t="s">
        <v>255</v>
      </c>
      <c r="E194" s="5">
        <v>133134595.0891</v>
      </c>
      <c r="F194" s="5">
        <v>0</v>
      </c>
      <c r="G194" s="5">
        <v>43167210.110600002</v>
      </c>
      <c r="H194" s="6">
        <f t="shared" si="14"/>
        <v>176301805.1997</v>
      </c>
      <c r="I194" s="11"/>
      <c r="J194" s="147"/>
      <c r="K194" s="150"/>
      <c r="L194" s="12">
        <v>10</v>
      </c>
      <c r="M194" s="1" t="s">
        <v>634</v>
      </c>
      <c r="N194" s="5">
        <v>140412054.73210001</v>
      </c>
      <c r="O194" s="5">
        <v>0</v>
      </c>
      <c r="P194" s="5">
        <v>55863490.4714</v>
      </c>
      <c r="Q194" s="6">
        <f t="shared" si="15"/>
        <v>196275545.2035</v>
      </c>
    </row>
    <row r="195" spans="1:17" ht="24.95" customHeight="1" x14ac:dyDescent="0.2">
      <c r="A195" s="152"/>
      <c r="B195" s="150"/>
      <c r="C195" s="1">
        <v>12</v>
      </c>
      <c r="D195" s="1" t="s">
        <v>256</v>
      </c>
      <c r="E195" s="5">
        <v>114892468.76800001</v>
      </c>
      <c r="F195" s="5">
        <v>0</v>
      </c>
      <c r="G195" s="5">
        <v>38350732.219899997</v>
      </c>
      <c r="H195" s="6">
        <f t="shared" si="14"/>
        <v>153243200.98790002</v>
      </c>
      <c r="I195" s="11"/>
      <c r="J195" s="147"/>
      <c r="K195" s="150"/>
      <c r="L195" s="12">
        <v>11</v>
      </c>
      <c r="M195" s="1" t="s">
        <v>635</v>
      </c>
      <c r="N195" s="5">
        <v>108327961.67120001</v>
      </c>
      <c r="O195" s="5">
        <v>0</v>
      </c>
      <c r="P195" s="5">
        <v>43807816.427199997</v>
      </c>
      <c r="Q195" s="6">
        <f t="shared" si="15"/>
        <v>152135778.0984</v>
      </c>
    </row>
    <row r="196" spans="1:17" ht="24.95" customHeight="1" x14ac:dyDescent="0.2">
      <c r="A196" s="152"/>
      <c r="B196" s="150"/>
      <c r="C196" s="1">
        <v>13</v>
      </c>
      <c r="D196" s="1" t="s">
        <v>257</v>
      </c>
      <c r="E196" s="5">
        <v>126628860.6786</v>
      </c>
      <c r="F196" s="5">
        <v>0</v>
      </c>
      <c r="G196" s="5">
        <v>44098049.812799998</v>
      </c>
      <c r="H196" s="6">
        <f t="shared" si="14"/>
        <v>170726910.4914</v>
      </c>
      <c r="I196" s="11"/>
      <c r="J196" s="147"/>
      <c r="K196" s="150"/>
      <c r="L196" s="12">
        <v>12</v>
      </c>
      <c r="M196" s="1" t="s">
        <v>636</v>
      </c>
      <c r="N196" s="5">
        <v>97869574.777700007</v>
      </c>
      <c r="O196" s="5">
        <v>0</v>
      </c>
      <c r="P196" s="5">
        <v>40542152.082699999</v>
      </c>
      <c r="Q196" s="6">
        <f t="shared" si="15"/>
        <v>138411726.86040002</v>
      </c>
    </row>
    <row r="197" spans="1:17" ht="24.95" customHeight="1" x14ac:dyDescent="0.2">
      <c r="A197" s="152"/>
      <c r="B197" s="150"/>
      <c r="C197" s="1">
        <v>14</v>
      </c>
      <c r="D197" s="1" t="s">
        <v>258</v>
      </c>
      <c r="E197" s="5">
        <v>119884154.06039999</v>
      </c>
      <c r="F197" s="5">
        <v>0</v>
      </c>
      <c r="G197" s="5">
        <v>42956542.979900002</v>
      </c>
      <c r="H197" s="6">
        <f t="shared" si="14"/>
        <v>162840697.04030001</v>
      </c>
      <c r="I197" s="11"/>
      <c r="J197" s="147"/>
      <c r="K197" s="150"/>
      <c r="L197" s="12">
        <v>13</v>
      </c>
      <c r="M197" s="1" t="s">
        <v>837</v>
      </c>
      <c r="N197" s="5">
        <v>88254670.024100006</v>
      </c>
      <c r="O197" s="5">
        <v>0</v>
      </c>
      <c r="P197" s="5">
        <v>35814307.969499998</v>
      </c>
      <c r="Q197" s="6">
        <f t="shared" si="15"/>
        <v>124068977.99360001</v>
      </c>
    </row>
    <row r="198" spans="1:17" ht="24.95" customHeight="1" x14ac:dyDescent="0.2">
      <c r="A198" s="152"/>
      <c r="B198" s="150"/>
      <c r="C198" s="1">
        <v>15</v>
      </c>
      <c r="D198" s="1" t="s">
        <v>259</v>
      </c>
      <c r="E198" s="5">
        <v>135984019.9377</v>
      </c>
      <c r="F198" s="5">
        <v>0</v>
      </c>
      <c r="G198" s="5">
        <v>45948441.825999998</v>
      </c>
      <c r="H198" s="6">
        <f t="shared" si="14"/>
        <v>181932461.76370001</v>
      </c>
      <c r="I198" s="11"/>
      <c r="J198" s="147"/>
      <c r="K198" s="150"/>
      <c r="L198" s="12">
        <v>14</v>
      </c>
      <c r="M198" s="1" t="s">
        <v>637</v>
      </c>
      <c r="N198" s="5">
        <v>101459951.0292</v>
      </c>
      <c r="O198" s="5">
        <v>0</v>
      </c>
      <c r="P198" s="5">
        <v>37163521.3059</v>
      </c>
      <c r="Q198" s="6">
        <f t="shared" si="15"/>
        <v>138623472.3351</v>
      </c>
    </row>
    <row r="199" spans="1:17" ht="24.95" customHeight="1" x14ac:dyDescent="0.2">
      <c r="A199" s="152"/>
      <c r="B199" s="150"/>
      <c r="C199" s="1">
        <v>16</v>
      </c>
      <c r="D199" s="1" t="s">
        <v>260</v>
      </c>
      <c r="E199" s="5">
        <v>127801650.781</v>
      </c>
      <c r="F199" s="5">
        <v>0</v>
      </c>
      <c r="G199" s="5">
        <v>44047811.669600002</v>
      </c>
      <c r="H199" s="6">
        <f t="shared" si="14"/>
        <v>171849462.4506</v>
      </c>
      <c r="I199" s="11"/>
      <c r="J199" s="147"/>
      <c r="K199" s="150"/>
      <c r="L199" s="12">
        <v>15</v>
      </c>
      <c r="M199" s="1" t="s">
        <v>638</v>
      </c>
      <c r="N199" s="5">
        <v>106270993.0265</v>
      </c>
      <c r="O199" s="5">
        <v>0</v>
      </c>
      <c r="P199" s="5">
        <v>43474190.747199997</v>
      </c>
      <c r="Q199" s="6">
        <f t="shared" si="15"/>
        <v>149745183.7737</v>
      </c>
    </row>
    <row r="200" spans="1:17" ht="24.95" customHeight="1" x14ac:dyDescent="0.2">
      <c r="A200" s="152"/>
      <c r="B200" s="150"/>
      <c r="C200" s="1">
        <v>17</v>
      </c>
      <c r="D200" s="1" t="s">
        <v>261</v>
      </c>
      <c r="E200" s="5">
        <v>128305473.8514</v>
      </c>
      <c r="F200" s="5">
        <v>0</v>
      </c>
      <c r="G200" s="5">
        <v>46319075.346199997</v>
      </c>
      <c r="H200" s="6">
        <f t="shared" si="14"/>
        <v>174624549.19760001</v>
      </c>
      <c r="I200" s="11"/>
      <c r="J200" s="147"/>
      <c r="K200" s="150"/>
      <c r="L200" s="12">
        <v>16</v>
      </c>
      <c r="M200" s="1" t="s">
        <v>639</v>
      </c>
      <c r="N200" s="5">
        <v>128853898.70020001</v>
      </c>
      <c r="O200" s="5">
        <v>0</v>
      </c>
      <c r="P200" s="5">
        <v>50730040.428800002</v>
      </c>
      <c r="Q200" s="6">
        <f t="shared" si="15"/>
        <v>179583939.12900001</v>
      </c>
    </row>
    <row r="201" spans="1:17" ht="24.95" customHeight="1" x14ac:dyDescent="0.2">
      <c r="A201" s="152"/>
      <c r="B201" s="151"/>
      <c r="C201" s="1">
        <v>18</v>
      </c>
      <c r="D201" s="1" t="s">
        <v>262</v>
      </c>
      <c r="E201" s="5">
        <v>141493805.3116</v>
      </c>
      <c r="F201" s="5">
        <v>0</v>
      </c>
      <c r="G201" s="5">
        <v>47650709.958499998</v>
      </c>
      <c r="H201" s="6">
        <f t="shared" ref="H201:H264" si="21">E201+F201+G201</f>
        <v>189144515.2701</v>
      </c>
      <c r="I201" s="11"/>
      <c r="J201" s="147"/>
      <c r="K201" s="150"/>
      <c r="L201" s="12">
        <v>17</v>
      </c>
      <c r="M201" s="1" t="s">
        <v>640</v>
      </c>
      <c r="N201" s="5">
        <v>108170274.63689999</v>
      </c>
      <c r="O201" s="5">
        <v>0</v>
      </c>
      <c r="P201" s="5">
        <v>39683015.071000002</v>
      </c>
      <c r="Q201" s="6">
        <f t="shared" ref="Q201:Q264" si="22">N201+O201+P201</f>
        <v>147853289.70789999</v>
      </c>
    </row>
    <row r="202" spans="1:17" ht="24.95" customHeight="1" x14ac:dyDescent="0.2">
      <c r="A202" s="1"/>
      <c r="B202" s="142" t="s">
        <v>865</v>
      </c>
      <c r="C202" s="143"/>
      <c r="D202" s="144"/>
      <c r="E202" s="14">
        <f>SUM(E184:E201)</f>
        <v>2266547226.0139999</v>
      </c>
      <c r="F202" s="14">
        <f t="shared" ref="F202:H202" si="23">SUM(F184:F201)</f>
        <v>0</v>
      </c>
      <c r="G202" s="14">
        <f t="shared" si="23"/>
        <v>773870776.97930002</v>
      </c>
      <c r="H202" s="14">
        <f t="shared" si="23"/>
        <v>3040418002.9933</v>
      </c>
      <c r="I202" s="11"/>
      <c r="J202" s="147"/>
      <c r="K202" s="150"/>
      <c r="L202" s="12">
        <v>18</v>
      </c>
      <c r="M202" s="1" t="s">
        <v>641</v>
      </c>
      <c r="N202" s="5">
        <v>100533017.6187</v>
      </c>
      <c r="O202" s="5">
        <v>0</v>
      </c>
      <c r="P202" s="5">
        <v>41318206.493000001</v>
      </c>
      <c r="Q202" s="6">
        <f t="shared" si="22"/>
        <v>141851224.1117</v>
      </c>
    </row>
    <row r="203" spans="1:17" ht="24.95" customHeight="1" x14ac:dyDescent="0.2">
      <c r="A203" s="152">
        <v>10</v>
      </c>
      <c r="B203" s="149" t="s">
        <v>50</v>
      </c>
      <c r="C203" s="1">
        <v>1</v>
      </c>
      <c r="D203" s="1" t="s">
        <v>263</v>
      </c>
      <c r="E203" s="5">
        <v>99082620.018600002</v>
      </c>
      <c r="F203" s="5">
        <v>0</v>
      </c>
      <c r="G203" s="5">
        <v>39098940.257299997</v>
      </c>
      <c r="H203" s="6">
        <f t="shared" si="21"/>
        <v>138181560.27590001</v>
      </c>
      <c r="I203" s="11"/>
      <c r="J203" s="147"/>
      <c r="K203" s="150"/>
      <c r="L203" s="12">
        <v>19</v>
      </c>
      <c r="M203" s="1" t="s">
        <v>642</v>
      </c>
      <c r="N203" s="5">
        <v>95490502.502700001</v>
      </c>
      <c r="O203" s="5">
        <v>0</v>
      </c>
      <c r="P203" s="5">
        <v>36304754.372500002</v>
      </c>
      <c r="Q203" s="6">
        <f t="shared" si="22"/>
        <v>131795256.8752</v>
      </c>
    </row>
    <row r="204" spans="1:17" ht="24.95" customHeight="1" x14ac:dyDescent="0.2">
      <c r="A204" s="152"/>
      <c r="B204" s="150"/>
      <c r="C204" s="1">
        <v>2</v>
      </c>
      <c r="D204" s="1" t="s">
        <v>264</v>
      </c>
      <c r="E204" s="5">
        <v>107996124.5114</v>
      </c>
      <c r="F204" s="5">
        <v>0</v>
      </c>
      <c r="G204" s="5">
        <v>42419746.283799998</v>
      </c>
      <c r="H204" s="6">
        <f t="shared" si="21"/>
        <v>150415870.79519999</v>
      </c>
      <c r="I204" s="11"/>
      <c r="J204" s="148"/>
      <c r="K204" s="151"/>
      <c r="L204" s="12">
        <v>20</v>
      </c>
      <c r="M204" s="1" t="s">
        <v>643</v>
      </c>
      <c r="N204" s="5">
        <v>129516679.1961</v>
      </c>
      <c r="O204" s="5">
        <v>0</v>
      </c>
      <c r="P204" s="5">
        <v>53002414.340599999</v>
      </c>
      <c r="Q204" s="6">
        <f t="shared" si="22"/>
        <v>182519093.53670001</v>
      </c>
    </row>
    <row r="205" spans="1:17" ht="24.95" customHeight="1" x14ac:dyDescent="0.2">
      <c r="A205" s="152"/>
      <c r="B205" s="150"/>
      <c r="C205" s="1">
        <v>3</v>
      </c>
      <c r="D205" s="1" t="s">
        <v>265</v>
      </c>
      <c r="E205" s="5">
        <v>92318889.568900004</v>
      </c>
      <c r="F205" s="5">
        <v>0</v>
      </c>
      <c r="G205" s="5">
        <v>37427388.632200003</v>
      </c>
      <c r="H205" s="6">
        <f t="shared" si="21"/>
        <v>129746278.20110001</v>
      </c>
      <c r="I205" s="11"/>
      <c r="J205" s="18"/>
      <c r="K205" s="142" t="s">
        <v>883</v>
      </c>
      <c r="L205" s="143"/>
      <c r="M205" s="144"/>
      <c r="N205" s="14">
        <f>SUM(N185:N204)</f>
        <v>2356221950.3758001</v>
      </c>
      <c r="O205" s="14">
        <f t="shared" ref="O205:Q205" si="24">SUM(O185:O204)</f>
        <v>0</v>
      </c>
      <c r="P205" s="14">
        <f t="shared" si="24"/>
        <v>936058884.14639997</v>
      </c>
      <c r="Q205" s="14">
        <f t="shared" si="24"/>
        <v>3292280834.5222006</v>
      </c>
    </row>
    <row r="206" spans="1:17" ht="24.95" customHeight="1" x14ac:dyDescent="0.2">
      <c r="A206" s="152"/>
      <c r="B206" s="150"/>
      <c r="C206" s="1">
        <v>4</v>
      </c>
      <c r="D206" s="1" t="s">
        <v>266</v>
      </c>
      <c r="E206" s="5">
        <v>132678937.3758</v>
      </c>
      <c r="F206" s="5">
        <v>0</v>
      </c>
      <c r="G206" s="5">
        <v>48809334.944499999</v>
      </c>
      <c r="H206" s="6">
        <f t="shared" si="21"/>
        <v>181488272.32029998</v>
      </c>
      <c r="I206" s="11"/>
      <c r="J206" s="146">
        <v>28</v>
      </c>
      <c r="K206" s="149" t="s">
        <v>68</v>
      </c>
      <c r="L206" s="12">
        <v>1</v>
      </c>
      <c r="M206" s="1" t="s">
        <v>644</v>
      </c>
      <c r="N206" s="5">
        <v>124843666.4439</v>
      </c>
      <c r="O206" s="5">
        <v>0</v>
      </c>
      <c r="P206" s="5">
        <v>44613642.935800001</v>
      </c>
      <c r="Q206" s="6">
        <f t="shared" si="22"/>
        <v>169457309.37970001</v>
      </c>
    </row>
    <row r="207" spans="1:17" ht="24.95" customHeight="1" x14ac:dyDescent="0.2">
      <c r="A207" s="152"/>
      <c r="B207" s="150"/>
      <c r="C207" s="1">
        <v>5</v>
      </c>
      <c r="D207" s="1" t="s">
        <v>267</v>
      </c>
      <c r="E207" s="5">
        <v>120717216.2489</v>
      </c>
      <c r="F207" s="5">
        <v>0</v>
      </c>
      <c r="G207" s="5">
        <v>47988316.008199997</v>
      </c>
      <c r="H207" s="6">
        <f t="shared" si="21"/>
        <v>168705532.25709999</v>
      </c>
      <c r="I207" s="11"/>
      <c r="J207" s="147"/>
      <c r="K207" s="150"/>
      <c r="L207" s="12">
        <v>2</v>
      </c>
      <c r="M207" s="1" t="s">
        <v>645</v>
      </c>
      <c r="N207" s="5">
        <v>132064577.0935</v>
      </c>
      <c r="O207" s="5">
        <v>0</v>
      </c>
      <c r="P207" s="5">
        <v>48164822.767899998</v>
      </c>
      <c r="Q207" s="6">
        <f t="shared" si="22"/>
        <v>180229399.86140001</v>
      </c>
    </row>
    <row r="208" spans="1:17" ht="24.95" customHeight="1" x14ac:dyDescent="0.2">
      <c r="A208" s="152"/>
      <c r="B208" s="150"/>
      <c r="C208" s="1">
        <v>6</v>
      </c>
      <c r="D208" s="1" t="s">
        <v>268</v>
      </c>
      <c r="E208" s="5">
        <v>123655560.9312</v>
      </c>
      <c r="F208" s="5">
        <v>0</v>
      </c>
      <c r="G208" s="5">
        <v>48247370.890100002</v>
      </c>
      <c r="H208" s="6">
        <f t="shared" si="21"/>
        <v>171902931.8213</v>
      </c>
      <c r="I208" s="11"/>
      <c r="J208" s="147"/>
      <c r="K208" s="150"/>
      <c r="L208" s="12">
        <v>3</v>
      </c>
      <c r="M208" s="1" t="s">
        <v>646</v>
      </c>
      <c r="N208" s="5">
        <v>134452609.88420001</v>
      </c>
      <c r="O208" s="5">
        <v>0</v>
      </c>
      <c r="P208" s="5">
        <v>49616825.380599998</v>
      </c>
      <c r="Q208" s="6">
        <f t="shared" si="22"/>
        <v>184069435.26480001</v>
      </c>
    </row>
    <row r="209" spans="1:17" ht="24.95" customHeight="1" x14ac:dyDescent="0.2">
      <c r="A209" s="152"/>
      <c r="B209" s="150"/>
      <c r="C209" s="1">
        <v>7</v>
      </c>
      <c r="D209" s="1" t="s">
        <v>269</v>
      </c>
      <c r="E209" s="5">
        <v>131097711.95119999</v>
      </c>
      <c r="F209" s="5">
        <v>0</v>
      </c>
      <c r="G209" s="5">
        <v>46402992.650899999</v>
      </c>
      <c r="H209" s="6">
        <f t="shared" si="21"/>
        <v>177500704.60209998</v>
      </c>
      <c r="I209" s="11"/>
      <c r="J209" s="147"/>
      <c r="K209" s="150"/>
      <c r="L209" s="12">
        <v>4</v>
      </c>
      <c r="M209" s="1" t="s">
        <v>647</v>
      </c>
      <c r="N209" s="5">
        <v>99725807.638699993</v>
      </c>
      <c r="O209" s="5">
        <v>0</v>
      </c>
      <c r="P209" s="5">
        <v>36010892.907799996</v>
      </c>
      <c r="Q209" s="6">
        <f t="shared" si="22"/>
        <v>135736700.5465</v>
      </c>
    </row>
    <row r="210" spans="1:17" ht="24.95" customHeight="1" x14ac:dyDescent="0.2">
      <c r="A210" s="152"/>
      <c r="B210" s="150"/>
      <c r="C210" s="1">
        <v>8</v>
      </c>
      <c r="D210" s="1" t="s">
        <v>270</v>
      </c>
      <c r="E210" s="5">
        <v>123299316.02410001</v>
      </c>
      <c r="F210" s="5">
        <v>0</v>
      </c>
      <c r="G210" s="5">
        <v>44454252.302299999</v>
      </c>
      <c r="H210" s="6">
        <f t="shared" si="21"/>
        <v>167753568.32640001</v>
      </c>
      <c r="I210" s="11"/>
      <c r="J210" s="147"/>
      <c r="K210" s="150"/>
      <c r="L210" s="12">
        <v>5</v>
      </c>
      <c r="M210" s="1" t="s">
        <v>648</v>
      </c>
      <c r="N210" s="5">
        <v>104500577.3759</v>
      </c>
      <c r="O210" s="5">
        <v>0</v>
      </c>
      <c r="P210" s="5">
        <v>40559248.995700002</v>
      </c>
      <c r="Q210" s="6">
        <f t="shared" si="22"/>
        <v>145059826.3716</v>
      </c>
    </row>
    <row r="211" spans="1:17" ht="24.95" customHeight="1" x14ac:dyDescent="0.2">
      <c r="A211" s="152"/>
      <c r="B211" s="150"/>
      <c r="C211" s="1">
        <v>9</v>
      </c>
      <c r="D211" s="1" t="s">
        <v>271</v>
      </c>
      <c r="E211" s="5">
        <v>116015570.002</v>
      </c>
      <c r="F211" s="5">
        <v>0</v>
      </c>
      <c r="G211" s="5">
        <v>42748283.385700002</v>
      </c>
      <c r="H211" s="6">
        <f t="shared" si="21"/>
        <v>158763853.38770002</v>
      </c>
      <c r="I211" s="11"/>
      <c r="J211" s="147"/>
      <c r="K211" s="150"/>
      <c r="L211" s="12">
        <v>6</v>
      </c>
      <c r="M211" s="1" t="s">
        <v>649</v>
      </c>
      <c r="N211" s="5">
        <v>160592812.79840001</v>
      </c>
      <c r="O211" s="5">
        <v>0</v>
      </c>
      <c r="P211" s="5">
        <v>61063812.972099997</v>
      </c>
      <c r="Q211" s="6">
        <f t="shared" si="22"/>
        <v>221656625.7705</v>
      </c>
    </row>
    <row r="212" spans="1:17" ht="24.95" customHeight="1" x14ac:dyDescent="0.2">
      <c r="A212" s="152"/>
      <c r="B212" s="150"/>
      <c r="C212" s="1">
        <v>10</v>
      </c>
      <c r="D212" s="1" t="s">
        <v>272</v>
      </c>
      <c r="E212" s="5">
        <v>129731301.4226</v>
      </c>
      <c r="F212" s="5">
        <v>0</v>
      </c>
      <c r="G212" s="5">
        <v>50478943.657899998</v>
      </c>
      <c r="H212" s="6">
        <f t="shared" si="21"/>
        <v>180210245.08050001</v>
      </c>
      <c r="I212" s="11"/>
      <c r="J212" s="147"/>
      <c r="K212" s="150"/>
      <c r="L212" s="12">
        <v>7</v>
      </c>
      <c r="M212" s="1" t="s">
        <v>650</v>
      </c>
      <c r="N212" s="5">
        <v>113102558.4136</v>
      </c>
      <c r="O212" s="5">
        <v>0</v>
      </c>
      <c r="P212" s="5">
        <v>40322121.259199999</v>
      </c>
      <c r="Q212" s="6">
        <f t="shared" si="22"/>
        <v>153424679.6728</v>
      </c>
    </row>
    <row r="213" spans="1:17" ht="24.95" customHeight="1" x14ac:dyDescent="0.2">
      <c r="A213" s="152"/>
      <c r="B213" s="150"/>
      <c r="C213" s="1">
        <v>11</v>
      </c>
      <c r="D213" s="1" t="s">
        <v>273</v>
      </c>
      <c r="E213" s="5">
        <v>109014277.8115</v>
      </c>
      <c r="F213" s="5">
        <v>0</v>
      </c>
      <c r="G213" s="5">
        <v>38956460.072300002</v>
      </c>
      <c r="H213" s="6">
        <f t="shared" si="21"/>
        <v>147970737.8838</v>
      </c>
      <c r="I213" s="11"/>
      <c r="J213" s="147"/>
      <c r="K213" s="150"/>
      <c r="L213" s="12">
        <v>8</v>
      </c>
      <c r="M213" s="1" t="s">
        <v>651</v>
      </c>
      <c r="N213" s="5">
        <v>113951345.5988</v>
      </c>
      <c r="O213" s="5">
        <v>0</v>
      </c>
      <c r="P213" s="5">
        <v>44698575.929200001</v>
      </c>
      <c r="Q213" s="6">
        <f t="shared" si="22"/>
        <v>158649921.528</v>
      </c>
    </row>
    <row r="214" spans="1:17" ht="24.95" customHeight="1" x14ac:dyDescent="0.2">
      <c r="A214" s="152"/>
      <c r="B214" s="150"/>
      <c r="C214" s="1">
        <v>12</v>
      </c>
      <c r="D214" s="1" t="s">
        <v>274</v>
      </c>
      <c r="E214" s="5">
        <v>112431740.76450001</v>
      </c>
      <c r="F214" s="5">
        <v>0</v>
      </c>
      <c r="G214" s="5">
        <v>43226609.721100003</v>
      </c>
      <c r="H214" s="6">
        <f t="shared" si="21"/>
        <v>155658350.48559999</v>
      </c>
      <c r="I214" s="11"/>
      <c r="J214" s="147"/>
      <c r="K214" s="150"/>
      <c r="L214" s="12">
        <v>9</v>
      </c>
      <c r="M214" s="1" t="s">
        <v>652</v>
      </c>
      <c r="N214" s="5">
        <v>136997342.25119999</v>
      </c>
      <c r="O214" s="5">
        <v>0</v>
      </c>
      <c r="P214" s="5">
        <v>49994212.831699997</v>
      </c>
      <c r="Q214" s="6">
        <f t="shared" si="22"/>
        <v>186991555.08289999</v>
      </c>
    </row>
    <row r="215" spans="1:17" ht="24.95" customHeight="1" x14ac:dyDescent="0.2">
      <c r="A215" s="152"/>
      <c r="B215" s="150"/>
      <c r="C215" s="1">
        <v>13</v>
      </c>
      <c r="D215" s="1" t="s">
        <v>275</v>
      </c>
      <c r="E215" s="5">
        <v>102985048.15109999</v>
      </c>
      <c r="F215" s="5">
        <v>0</v>
      </c>
      <c r="G215" s="5">
        <v>41441351.506800003</v>
      </c>
      <c r="H215" s="6">
        <f t="shared" si="21"/>
        <v>144426399.65790001</v>
      </c>
      <c r="I215" s="11"/>
      <c r="J215" s="147"/>
      <c r="K215" s="150"/>
      <c r="L215" s="12">
        <v>10</v>
      </c>
      <c r="M215" s="1" t="s">
        <v>653</v>
      </c>
      <c r="N215" s="5">
        <v>148658928.11669999</v>
      </c>
      <c r="O215" s="5">
        <v>0</v>
      </c>
      <c r="P215" s="5">
        <v>55272456.0493</v>
      </c>
      <c r="Q215" s="6">
        <f t="shared" si="22"/>
        <v>203931384.16600001</v>
      </c>
    </row>
    <row r="216" spans="1:17" ht="24.95" customHeight="1" x14ac:dyDescent="0.2">
      <c r="A216" s="152"/>
      <c r="B216" s="150"/>
      <c r="C216" s="1">
        <v>14</v>
      </c>
      <c r="D216" s="1" t="s">
        <v>276</v>
      </c>
      <c r="E216" s="5">
        <v>100859956.8418</v>
      </c>
      <c r="F216" s="5">
        <v>0</v>
      </c>
      <c r="G216" s="5">
        <v>40080110.622299999</v>
      </c>
      <c r="H216" s="6">
        <f t="shared" si="21"/>
        <v>140940067.4641</v>
      </c>
      <c r="I216" s="11"/>
      <c r="J216" s="147"/>
      <c r="K216" s="150"/>
      <c r="L216" s="12">
        <v>11</v>
      </c>
      <c r="M216" s="1" t="s">
        <v>654</v>
      </c>
      <c r="N216" s="5">
        <v>113746271.3592</v>
      </c>
      <c r="O216" s="5">
        <v>0</v>
      </c>
      <c r="P216" s="5">
        <v>42723374.974699996</v>
      </c>
      <c r="Q216" s="6">
        <f t="shared" si="22"/>
        <v>156469646.3339</v>
      </c>
    </row>
    <row r="217" spans="1:17" ht="24.95" customHeight="1" x14ac:dyDescent="0.2">
      <c r="A217" s="152"/>
      <c r="B217" s="150"/>
      <c r="C217" s="1">
        <v>15</v>
      </c>
      <c r="D217" s="1" t="s">
        <v>277</v>
      </c>
      <c r="E217" s="5">
        <v>109444686.4578</v>
      </c>
      <c r="F217" s="5">
        <v>0</v>
      </c>
      <c r="G217" s="5">
        <v>43252330.170100003</v>
      </c>
      <c r="H217" s="6">
        <f t="shared" si="21"/>
        <v>152697016.6279</v>
      </c>
      <c r="I217" s="11"/>
      <c r="J217" s="147"/>
      <c r="K217" s="150"/>
      <c r="L217" s="12">
        <v>12</v>
      </c>
      <c r="M217" s="1" t="s">
        <v>655</v>
      </c>
      <c r="N217" s="5">
        <v>117734846.73559999</v>
      </c>
      <c r="O217" s="5">
        <v>0</v>
      </c>
      <c r="P217" s="5">
        <v>44378735.669699997</v>
      </c>
      <c r="Q217" s="6">
        <f t="shared" si="22"/>
        <v>162113582.40529999</v>
      </c>
    </row>
    <row r="218" spans="1:17" ht="24.95" customHeight="1" x14ac:dyDescent="0.2">
      <c r="A218" s="152"/>
      <c r="B218" s="150"/>
      <c r="C218" s="1">
        <v>16</v>
      </c>
      <c r="D218" s="1" t="s">
        <v>278</v>
      </c>
      <c r="E218" s="5">
        <v>90384083.593899995</v>
      </c>
      <c r="F218" s="5">
        <v>0</v>
      </c>
      <c r="G218" s="5">
        <v>35675344.954599999</v>
      </c>
      <c r="H218" s="6">
        <f t="shared" si="21"/>
        <v>126059428.5485</v>
      </c>
      <c r="I218" s="11"/>
      <c r="J218" s="147"/>
      <c r="K218" s="150"/>
      <c r="L218" s="12">
        <v>13</v>
      </c>
      <c r="M218" s="1" t="s">
        <v>656</v>
      </c>
      <c r="N218" s="5">
        <v>109412922.90800001</v>
      </c>
      <c r="O218" s="5">
        <v>0</v>
      </c>
      <c r="P218" s="5">
        <v>41815572.653099999</v>
      </c>
      <c r="Q218" s="6">
        <f t="shared" si="22"/>
        <v>151228495.56110001</v>
      </c>
    </row>
    <row r="219" spans="1:17" ht="24.95" customHeight="1" x14ac:dyDescent="0.2">
      <c r="A219" s="152"/>
      <c r="B219" s="150"/>
      <c r="C219" s="1">
        <v>17</v>
      </c>
      <c r="D219" s="1" t="s">
        <v>279</v>
      </c>
      <c r="E219" s="5">
        <v>113845740.67200001</v>
      </c>
      <c r="F219" s="5">
        <v>0</v>
      </c>
      <c r="G219" s="5">
        <v>45314129.470799997</v>
      </c>
      <c r="H219" s="6">
        <f t="shared" si="21"/>
        <v>159159870.1428</v>
      </c>
      <c r="I219" s="11"/>
      <c r="J219" s="147"/>
      <c r="K219" s="150"/>
      <c r="L219" s="12">
        <v>14</v>
      </c>
      <c r="M219" s="1" t="s">
        <v>657</v>
      </c>
      <c r="N219" s="5">
        <v>136835790.5614</v>
      </c>
      <c r="O219" s="5">
        <v>0</v>
      </c>
      <c r="P219" s="5">
        <v>49696854.835199997</v>
      </c>
      <c r="Q219" s="6">
        <f t="shared" si="22"/>
        <v>186532645.39660001</v>
      </c>
    </row>
    <row r="220" spans="1:17" ht="24.95" customHeight="1" x14ac:dyDescent="0.2">
      <c r="A220" s="152"/>
      <c r="B220" s="150"/>
      <c r="C220" s="1">
        <v>18</v>
      </c>
      <c r="D220" s="1" t="s">
        <v>280</v>
      </c>
      <c r="E220" s="5">
        <v>119697005.749</v>
      </c>
      <c r="F220" s="5">
        <v>0</v>
      </c>
      <c r="G220" s="5">
        <v>42674822.822800003</v>
      </c>
      <c r="H220" s="6">
        <f t="shared" si="21"/>
        <v>162371828.57179999</v>
      </c>
      <c r="I220" s="11"/>
      <c r="J220" s="147"/>
      <c r="K220" s="150"/>
      <c r="L220" s="12">
        <v>15</v>
      </c>
      <c r="M220" s="1" t="s">
        <v>658</v>
      </c>
      <c r="N220" s="5">
        <v>90813602.056199998</v>
      </c>
      <c r="O220" s="5">
        <v>0</v>
      </c>
      <c r="P220" s="5">
        <v>35301452.609899998</v>
      </c>
      <c r="Q220" s="6">
        <f t="shared" si="22"/>
        <v>126115054.6661</v>
      </c>
    </row>
    <row r="221" spans="1:17" ht="24.95" customHeight="1" x14ac:dyDescent="0.2">
      <c r="A221" s="152"/>
      <c r="B221" s="150"/>
      <c r="C221" s="1">
        <v>19</v>
      </c>
      <c r="D221" s="1" t="s">
        <v>281</v>
      </c>
      <c r="E221" s="5">
        <v>156320805.56079999</v>
      </c>
      <c r="F221" s="5">
        <v>0</v>
      </c>
      <c r="G221" s="5">
        <v>59112502.713</v>
      </c>
      <c r="H221" s="6">
        <f t="shared" si="21"/>
        <v>215433308.27379999</v>
      </c>
      <c r="I221" s="11"/>
      <c r="J221" s="147"/>
      <c r="K221" s="150"/>
      <c r="L221" s="12">
        <v>16</v>
      </c>
      <c r="M221" s="1" t="s">
        <v>659</v>
      </c>
      <c r="N221" s="5">
        <v>150090165.8075</v>
      </c>
      <c r="O221" s="5">
        <v>0</v>
      </c>
      <c r="P221" s="5">
        <v>54630092.461900003</v>
      </c>
      <c r="Q221" s="6">
        <f t="shared" si="22"/>
        <v>204720258.2694</v>
      </c>
    </row>
    <row r="222" spans="1:17" ht="24.95" customHeight="1" x14ac:dyDescent="0.2">
      <c r="A222" s="152"/>
      <c r="B222" s="150"/>
      <c r="C222" s="1">
        <v>20</v>
      </c>
      <c r="D222" s="1" t="s">
        <v>282</v>
      </c>
      <c r="E222" s="5">
        <v>123917918.09450001</v>
      </c>
      <c r="F222" s="5">
        <v>0</v>
      </c>
      <c r="G222" s="5">
        <v>49171086.582999997</v>
      </c>
      <c r="H222" s="6">
        <f t="shared" si="21"/>
        <v>173089004.67750001</v>
      </c>
      <c r="I222" s="11"/>
      <c r="J222" s="147"/>
      <c r="K222" s="150"/>
      <c r="L222" s="12">
        <v>17</v>
      </c>
      <c r="M222" s="1" t="s">
        <v>660</v>
      </c>
      <c r="N222" s="5">
        <v>120931955.3123</v>
      </c>
      <c r="O222" s="5">
        <v>0</v>
      </c>
      <c r="P222" s="5">
        <v>41791054.958899997</v>
      </c>
      <c r="Q222" s="6">
        <f t="shared" si="22"/>
        <v>162723010.2712</v>
      </c>
    </row>
    <row r="223" spans="1:17" ht="24.95" customHeight="1" x14ac:dyDescent="0.2">
      <c r="A223" s="152"/>
      <c r="B223" s="150"/>
      <c r="C223" s="1">
        <v>21</v>
      </c>
      <c r="D223" s="1" t="s">
        <v>283</v>
      </c>
      <c r="E223" s="5">
        <v>98277913.491799995</v>
      </c>
      <c r="F223" s="5">
        <v>0</v>
      </c>
      <c r="G223" s="5">
        <v>40549555.076099999</v>
      </c>
      <c r="H223" s="6">
        <f t="shared" si="21"/>
        <v>138827468.5679</v>
      </c>
      <c r="I223" s="11"/>
      <c r="J223" s="148"/>
      <c r="K223" s="151"/>
      <c r="L223" s="12">
        <v>18</v>
      </c>
      <c r="M223" s="1" t="s">
        <v>661</v>
      </c>
      <c r="N223" s="5">
        <v>141885223.74900001</v>
      </c>
      <c r="O223" s="5">
        <v>0</v>
      </c>
      <c r="P223" s="5">
        <v>48636117.613600001</v>
      </c>
      <c r="Q223" s="6">
        <f t="shared" si="22"/>
        <v>190521341.36260003</v>
      </c>
    </row>
    <row r="224" spans="1:17" ht="24.95" customHeight="1" x14ac:dyDescent="0.2">
      <c r="A224" s="152"/>
      <c r="B224" s="150"/>
      <c r="C224" s="1">
        <v>22</v>
      </c>
      <c r="D224" s="1" t="s">
        <v>284</v>
      </c>
      <c r="E224" s="5">
        <v>115475239.7573</v>
      </c>
      <c r="F224" s="5">
        <v>0</v>
      </c>
      <c r="G224" s="5">
        <v>47126033.3301</v>
      </c>
      <c r="H224" s="6">
        <f t="shared" si="21"/>
        <v>162601273.08740002</v>
      </c>
      <c r="I224" s="11"/>
      <c r="J224" s="18"/>
      <c r="K224" s="142" t="s">
        <v>884</v>
      </c>
      <c r="L224" s="143"/>
      <c r="M224" s="144"/>
      <c r="N224" s="14">
        <f>SUM(N206:N223)</f>
        <v>2250341004.1040998</v>
      </c>
      <c r="O224" s="14">
        <f t="shared" ref="O224:Q224" si="25">SUM(O206:O223)</f>
        <v>0</v>
      </c>
      <c r="P224" s="14">
        <f t="shared" si="25"/>
        <v>829289867.80629992</v>
      </c>
      <c r="Q224" s="14">
        <f t="shared" si="25"/>
        <v>3079630871.9103999</v>
      </c>
    </row>
    <row r="225" spans="1:17" ht="24.95" customHeight="1" x14ac:dyDescent="0.2">
      <c r="A225" s="152"/>
      <c r="B225" s="150"/>
      <c r="C225" s="1">
        <v>23</v>
      </c>
      <c r="D225" s="1" t="s">
        <v>285</v>
      </c>
      <c r="E225" s="5">
        <v>143502519.4657</v>
      </c>
      <c r="F225" s="5">
        <v>0</v>
      </c>
      <c r="G225" s="5">
        <v>57483140.025799997</v>
      </c>
      <c r="H225" s="6">
        <f t="shared" si="21"/>
        <v>200985659.49149999</v>
      </c>
      <c r="I225" s="11"/>
      <c r="J225" s="146">
        <v>29</v>
      </c>
      <c r="K225" s="149" t="s">
        <v>69</v>
      </c>
      <c r="L225" s="12">
        <v>1</v>
      </c>
      <c r="M225" s="1" t="s">
        <v>662</v>
      </c>
      <c r="N225" s="5">
        <v>88671627.949399993</v>
      </c>
      <c r="O225" s="5">
        <v>0</v>
      </c>
      <c r="P225" s="5">
        <v>35365811.349399999</v>
      </c>
      <c r="Q225" s="6">
        <f t="shared" si="22"/>
        <v>124037439.29879999</v>
      </c>
    </row>
    <row r="226" spans="1:17" ht="24.95" customHeight="1" x14ac:dyDescent="0.2">
      <c r="A226" s="152"/>
      <c r="B226" s="150"/>
      <c r="C226" s="1">
        <v>24</v>
      </c>
      <c r="D226" s="1" t="s">
        <v>286</v>
      </c>
      <c r="E226" s="5">
        <v>118094164.1926</v>
      </c>
      <c r="F226" s="5">
        <v>0</v>
      </c>
      <c r="G226" s="5">
        <v>42114061.523199998</v>
      </c>
      <c r="H226" s="6">
        <f t="shared" si="21"/>
        <v>160208225.71579999</v>
      </c>
      <c r="I226" s="11"/>
      <c r="J226" s="147"/>
      <c r="K226" s="150"/>
      <c r="L226" s="12">
        <v>2</v>
      </c>
      <c r="M226" s="1" t="s">
        <v>663</v>
      </c>
      <c r="N226" s="5">
        <v>88920364.137400001</v>
      </c>
      <c r="O226" s="5">
        <v>0</v>
      </c>
      <c r="P226" s="5">
        <v>34666918.2861</v>
      </c>
      <c r="Q226" s="6">
        <f t="shared" si="22"/>
        <v>123587282.4235</v>
      </c>
    </row>
    <row r="227" spans="1:17" ht="24.95" customHeight="1" x14ac:dyDescent="0.2">
      <c r="A227" s="152"/>
      <c r="B227" s="151"/>
      <c r="C227" s="1">
        <v>25</v>
      </c>
      <c r="D227" s="1" t="s">
        <v>287</v>
      </c>
      <c r="E227" s="5">
        <v>113410848.8185</v>
      </c>
      <c r="F227" s="5">
        <v>0</v>
      </c>
      <c r="G227" s="5">
        <v>40206399.8772</v>
      </c>
      <c r="H227" s="6">
        <f t="shared" si="21"/>
        <v>153617248.69569999</v>
      </c>
      <c r="I227" s="11"/>
      <c r="J227" s="147"/>
      <c r="K227" s="150"/>
      <c r="L227" s="12">
        <v>3</v>
      </c>
      <c r="M227" s="1" t="s">
        <v>664</v>
      </c>
      <c r="N227" s="5">
        <v>110779837.4086</v>
      </c>
      <c r="O227" s="5">
        <v>0</v>
      </c>
      <c r="P227" s="5">
        <v>42230303.120300002</v>
      </c>
      <c r="Q227" s="6">
        <f t="shared" si="22"/>
        <v>153010140.5289</v>
      </c>
    </row>
    <row r="228" spans="1:17" ht="24.95" customHeight="1" x14ac:dyDescent="0.2">
      <c r="A228" s="1"/>
      <c r="B228" s="142" t="s">
        <v>866</v>
      </c>
      <c r="C228" s="143"/>
      <c r="D228" s="144"/>
      <c r="E228" s="14">
        <f>SUM(E203:E227)</f>
        <v>2904255197.4774995</v>
      </c>
      <c r="F228" s="14">
        <v>0</v>
      </c>
      <c r="G228" s="14">
        <f>SUM(G203:G227)</f>
        <v>1114459507.4820998</v>
      </c>
      <c r="H228" s="8">
        <f t="shared" si="21"/>
        <v>4018714704.9595995</v>
      </c>
      <c r="I228" s="11"/>
      <c r="J228" s="147"/>
      <c r="K228" s="150"/>
      <c r="L228" s="12">
        <v>4</v>
      </c>
      <c r="M228" s="1" t="s">
        <v>665</v>
      </c>
      <c r="N228" s="5">
        <v>97926927.677599996</v>
      </c>
      <c r="O228" s="5">
        <v>0</v>
      </c>
      <c r="P228" s="5">
        <v>35333336.969599999</v>
      </c>
      <c r="Q228" s="6">
        <f t="shared" si="22"/>
        <v>133260264.64719999</v>
      </c>
    </row>
    <row r="229" spans="1:17" ht="24.95" customHeight="1" x14ac:dyDescent="0.2">
      <c r="A229" s="152">
        <v>11</v>
      </c>
      <c r="B229" s="149" t="s">
        <v>51</v>
      </c>
      <c r="C229" s="1">
        <v>1</v>
      </c>
      <c r="D229" s="1" t="s">
        <v>288</v>
      </c>
      <c r="E229" s="5">
        <v>128785614.1671</v>
      </c>
      <c r="F229" s="5">
        <f>-1287856.1417</f>
        <v>-1287856.1417</v>
      </c>
      <c r="G229" s="5">
        <v>47440995.363399997</v>
      </c>
      <c r="H229" s="6">
        <f t="shared" si="21"/>
        <v>174938753.3888</v>
      </c>
      <c r="I229" s="11"/>
      <c r="J229" s="147"/>
      <c r="K229" s="150"/>
      <c r="L229" s="12">
        <v>5</v>
      </c>
      <c r="M229" s="1" t="s">
        <v>666</v>
      </c>
      <c r="N229" s="5">
        <v>92669599.561700001</v>
      </c>
      <c r="O229" s="5">
        <v>0</v>
      </c>
      <c r="P229" s="5">
        <v>34864170.074699998</v>
      </c>
      <c r="Q229" s="6">
        <f t="shared" si="22"/>
        <v>127533769.6364</v>
      </c>
    </row>
    <row r="230" spans="1:17" ht="24.95" customHeight="1" x14ac:dyDescent="0.2">
      <c r="A230" s="152"/>
      <c r="B230" s="150"/>
      <c r="C230" s="1">
        <v>2</v>
      </c>
      <c r="D230" s="1" t="s">
        <v>289</v>
      </c>
      <c r="E230" s="5">
        <v>120929489.3414</v>
      </c>
      <c r="F230" s="5">
        <f>-1209294.8934</f>
        <v>-1209294.8933999999</v>
      </c>
      <c r="G230" s="5">
        <v>47893231.171400003</v>
      </c>
      <c r="H230" s="6">
        <f t="shared" si="21"/>
        <v>167613425.61939999</v>
      </c>
      <c r="I230" s="11"/>
      <c r="J230" s="147"/>
      <c r="K230" s="150"/>
      <c r="L230" s="12">
        <v>6</v>
      </c>
      <c r="M230" s="1" t="s">
        <v>667</v>
      </c>
      <c r="N230" s="5">
        <v>105546122.2367</v>
      </c>
      <c r="O230" s="5">
        <v>0</v>
      </c>
      <c r="P230" s="5">
        <v>41209441.846600004</v>
      </c>
      <c r="Q230" s="6">
        <f t="shared" si="22"/>
        <v>146755564.08329999</v>
      </c>
    </row>
    <row r="231" spans="1:17" ht="24.95" customHeight="1" x14ac:dyDescent="0.2">
      <c r="A231" s="152"/>
      <c r="B231" s="150"/>
      <c r="C231" s="1">
        <v>3</v>
      </c>
      <c r="D231" s="1" t="s">
        <v>290</v>
      </c>
      <c r="E231" s="5">
        <v>121970524.5599</v>
      </c>
      <c r="F231" s="5">
        <f>-1219705.2456</f>
        <v>-1219705.2456</v>
      </c>
      <c r="G231" s="5">
        <v>47935882.7073</v>
      </c>
      <c r="H231" s="6">
        <f t="shared" si="21"/>
        <v>168686702.02160001</v>
      </c>
      <c r="I231" s="11"/>
      <c r="J231" s="147"/>
      <c r="K231" s="150"/>
      <c r="L231" s="12">
        <v>7</v>
      </c>
      <c r="M231" s="1" t="s">
        <v>668</v>
      </c>
      <c r="N231" s="5">
        <v>88463332.108500004</v>
      </c>
      <c r="O231" s="5">
        <v>0</v>
      </c>
      <c r="P231" s="5">
        <v>36072105.980899997</v>
      </c>
      <c r="Q231" s="6">
        <f t="shared" si="22"/>
        <v>124535438.08939999</v>
      </c>
    </row>
    <row r="232" spans="1:17" ht="24.95" customHeight="1" x14ac:dyDescent="0.2">
      <c r="A232" s="152"/>
      <c r="B232" s="150"/>
      <c r="C232" s="1">
        <v>4</v>
      </c>
      <c r="D232" s="1" t="s">
        <v>51</v>
      </c>
      <c r="E232" s="5">
        <v>117613667.54369999</v>
      </c>
      <c r="F232" s="5">
        <f>-1176136.6754</f>
        <v>-1176136.6754000001</v>
      </c>
      <c r="G232" s="5">
        <v>45138552.5814</v>
      </c>
      <c r="H232" s="6">
        <f t="shared" si="21"/>
        <v>161576083.4497</v>
      </c>
      <c r="I232" s="11"/>
      <c r="J232" s="147"/>
      <c r="K232" s="150"/>
      <c r="L232" s="12">
        <v>8</v>
      </c>
      <c r="M232" s="1" t="s">
        <v>669</v>
      </c>
      <c r="N232" s="5">
        <v>91873711.929499999</v>
      </c>
      <c r="O232" s="5">
        <v>0</v>
      </c>
      <c r="P232" s="5">
        <v>35350823.174099997</v>
      </c>
      <c r="Q232" s="6">
        <f t="shared" si="22"/>
        <v>127224535.1036</v>
      </c>
    </row>
    <row r="233" spans="1:17" ht="24.95" customHeight="1" x14ac:dyDescent="0.2">
      <c r="A233" s="152"/>
      <c r="B233" s="150"/>
      <c r="C233" s="1">
        <v>5</v>
      </c>
      <c r="D233" s="1" t="s">
        <v>291</v>
      </c>
      <c r="E233" s="5">
        <v>117232004.7181</v>
      </c>
      <c r="F233" s="5">
        <f>-1172320.0472</f>
        <v>-1172320.0471999999</v>
      </c>
      <c r="G233" s="5">
        <v>46876255.721000001</v>
      </c>
      <c r="H233" s="6">
        <f t="shared" si="21"/>
        <v>162935940.3919</v>
      </c>
      <c r="I233" s="11"/>
      <c r="J233" s="147"/>
      <c r="K233" s="150"/>
      <c r="L233" s="12">
        <v>9</v>
      </c>
      <c r="M233" s="1" t="s">
        <v>670</v>
      </c>
      <c r="N233" s="5">
        <v>90362354.3292</v>
      </c>
      <c r="O233" s="5">
        <v>0</v>
      </c>
      <c r="P233" s="5">
        <v>35202791.813100003</v>
      </c>
      <c r="Q233" s="6">
        <f t="shared" si="22"/>
        <v>125565146.14230001</v>
      </c>
    </row>
    <row r="234" spans="1:17" ht="24.95" customHeight="1" x14ac:dyDescent="0.2">
      <c r="A234" s="152"/>
      <c r="B234" s="150"/>
      <c r="C234" s="1">
        <v>6</v>
      </c>
      <c r="D234" s="1" t="s">
        <v>292</v>
      </c>
      <c r="E234" s="5">
        <v>121850005.01270001</v>
      </c>
      <c r="F234" s="5">
        <f>-1218500.0501</f>
        <v>-1218500.0501000001</v>
      </c>
      <c r="G234" s="5">
        <v>45727717.398400001</v>
      </c>
      <c r="H234" s="6">
        <f t="shared" si="21"/>
        <v>166359222.361</v>
      </c>
      <c r="I234" s="11"/>
      <c r="J234" s="147"/>
      <c r="K234" s="150"/>
      <c r="L234" s="12">
        <v>10</v>
      </c>
      <c r="M234" s="1" t="s">
        <v>671</v>
      </c>
      <c r="N234" s="5">
        <v>102579128.4244</v>
      </c>
      <c r="O234" s="5">
        <v>0</v>
      </c>
      <c r="P234" s="5">
        <v>40587987.689000003</v>
      </c>
      <c r="Q234" s="6">
        <f t="shared" si="22"/>
        <v>143167116.11340001</v>
      </c>
    </row>
    <row r="235" spans="1:17" ht="24.95" customHeight="1" x14ac:dyDescent="0.2">
      <c r="A235" s="152"/>
      <c r="B235" s="150"/>
      <c r="C235" s="1">
        <v>7</v>
      </c>
      <c r="D235" s="1" t="s">
        <v>293</v>
      </c>
      <c r="E235" s="5">
        <v>142372448.34920001</v>
      </c>
      <c r="F235" s="5">
        <f>-1423724.4835</f>
        <v>-1423724.4835000001</v>
      </c>
      <c r="G235" s="5">
        <v>53258720.372400001</v>
      </c>
      <c r="H235" s="6">
        <f t="shared" si="21"/>
        <v>194207444.23809999</v>
      </c>
      <c r="I235" s="11"/>
      <c r="J235" s="147"/>
      <c r="K235" s="150"/>
      <c r="L235" s="12">
        <v>11</v>
      </c>
      <c r="M235" s="1" t="s">
        <v>672</v>
      </c>
      <c r="N235" s="5">
        <v>108613921.8052</v>
      </c>
      <c r="O235" s="5">
        <v>0</v>
      </c>
      <c r="P235" s="5">
        <v>43790368.626599997</v>
      </c>
      <c r="Q235" s="6">
        <f t="shared" si="22"/>
        <v>152404290.43180001</v>
      </c>
    </row>
    <row r="236" spans="1:17" ht="24.95" customHeight="1" x14ac:dyDescent="0.2">
      <c r="A236" s="152"/>
      <c r="B236" s="150"/>
      <c r="C236" s="1">
        <v>8</v>
      </c>
      <c r="D236" s="1" t="s">
        <v>294</v>
      </c>
      <c r="E236" s="5">
        <v>126109721.5694</v>
      </c>
      <c r="F236" s="5">
        <f>-1261097.2157</f>
        <v>-1261097.2157000001</v>
      </c>
      <c r="G236" s="5">
        <v>47378544.633000001</v>
      </c>
      <c r="H236" s="6">
        <f t="shared" si="21"/>
        <v>172227168.9867</v>
      </c>
      <c r="I236" s="11"/>
      <c r="J236" s="147"/>
      <c r="K236" s="150"/>
      <c r="L236" s="12">
        <v>12</v>
      </c>
      <c r="M236" s="1" t="s">
        <v>673</v>
      </c>
      <c r="N236" s="5">
        <v>125532663.8414</v>
      </c>
      <c r="O236" s="5">
        <v>0</v>
      </c>
      <c r="P236" s="5">
        <v>45717829.467100002</v>
      </c>
      <c r="Q236" s="6">
        <f t="shared" si="22"/>
        <v>171250493.30849999</v>
      </c>
    </row>
    <row r="237" spans="1:17" ht="24.95" customHeight="1" x14ac:dyDescent="0.2">
      <c r="A237" s="152"/>
      <c r="B237" s="150"/>
      <c r="C237" s="1">
        <v>9</v>
      </c>
      <c r="D237" s="1" t="s">
        <v>295</v>
      </c>
      <c r="E237" s="5">
        <v>114099084.3494</v>
      </c>
      <c r="F237" s="5">
        <f>-1140990.8435</f>
        <v>-1140990.8435</v>
      </c>
      <c r="G237" s="5">
        <v>44591021.584700003</v>
      </c>
      <c r="H237" s="6">
        <f t="shared" si="21"/>
        <v>157549115.09060001</v>
      </c>
      <c r="I237" s="11"/>
      <c r="J237" s="147"/>
      <c r="K237" s="150"/>
      <c r="L237" s="12">
        <v>13</v>
      </c>
      <c r="M237" s="1" t="s">
        <v>674</v>
      </c>
      <c r="N237" s="5">
        <v>117014549.7041</v>
      </c>
      <c r="O237" s="5">
        <v>0</v>
      </c>
      <c r="P237" s="5">
        <v>42535802.841700003</v>
      </c>
      <c r="Q237" s="6">
        <f t="shared" si="22"/>
        <v>159550352.5458</v>
      </c>
    </row>
    <row r="238" spans="1:17" ht="24.95" customHeight="1" x14ac:dyDescent="0.2">
      <c r="A238" s="152"/>
      <c r="B238" s="150"/>
      <c r="C238" s="1">
        <v>10</v>
      </c>
      <c r="D238" s="1" t="s">
        <v>296</v>
      </c>
      <c r="E238" s="5">
        <v>158483134.58000001</v>
      </c>
      <c r="F238" s="5">
        <f>-1584831.3458</f>
        <v>-1584831.3458</v>
      </c>
      <c r="G238" s="5">
        <v>55059891.957999997</v>
      </c>
      <c r="H238" s="6">
        <f t="shared" si="21"/>
        <v>211958195.19220001</v>
      </c>
      <c r="I238" s="11"/>
      <c r="J238" s="147"/>
      <c r="K238" s="150"/>
      <c r="L238" s="12">
        <v>14</v>
      </c>
      <c r="M238" s="1" t="s">
        <v>675</v>
      </c>
      <c r="N238" s="5">
        <v>102000446.30339999</v>
      </c>
      <c r="O238" s="5">
        <v>0</v>
      </c>
      <c r="P238" s="5">
        <v>40837513.052000001</v>
      </c>
      <c r="Q238" s="6">
        <f t="shared" si="22"/>
        <v>142837959.3554</v>
      </c>
    </row>
    <row r="239" spans="1:17" ht="24.95" customHeight="1" x14ac:dyDescent="0.2">
      <c r="A239" s="152"/>
      <c r="B239" s="150"/>
      <c r="C239" s="1">
        <v>11</v>
      </c>
      <c r="D239" s="1" t="s">
        <v>297</v>
      </c>
      <c r="E239" s="5">
        <v>122948849.2464</v>
      </c>
      <c r="F239" s="5">
        <f>-1229488.4925</f>
        <v>-1229488.4924999999</v>
      </c>
      <c r="G239" s="5">
        <v>47154462.1602</v>
      </c>
      <c r="H239" s="6">
        <f t="shared" si="21"/>
        <v>168873822.91409999</v>
      </c>
      <c r="I239" s="11"/>
      <c r="J239" s="147"/>
      <c r="K239" s="150"/>
      <c r="L239" s="12">
        <v>15</v>
      </c>
      <c r="M239" s="1" t="s">
        <v>676</v>
      </c>
      <c r="N239" s="5">
        <v>80154118.792699993</v>
      </c>
      <c r="O239" s="5">
        <v>0</v>
      </c>
      <c r="P239" s="5">
        <v>31744686.699299999</v>
      </c>
      <c r="Q239" s="6">
        <f t="shared" si="22"/>
        <v>111898805.49199998</v>
      </c>
    </row>
    <row r="240" spans="1:17" ht="24.95" customHeight="1" x14ac:dyDescent="0.2">
      <c r="A240" s="152"/>
      <c r="B240" s="150"/>
      <c r="C240" s="1">
        <v>12</v>
      </c>
      <c r="D240" s="1" t="s">
        <v>298</v>
      </c>
      <c r="E240" s="5">
        <v>135664610.7974</v>
      </c>
      <c r="F240" s="5">
        <f>-1356646.108</f>
        <v>-1356646.108</v>
      </c>
      <c r="G240" s="5">
        <v>51568664.827200003</v>
      </c>
      <c r="H240" s="6">
        <f t="shared" si="21"/>
        <v>185876629.51659998</v>
      </c>
      <c r="I240" s="11"/>
      <c r="J240" s="147"/>
      <c r="K240" s="150"/>
      <c r="L240" s="12">
        <v>16</v>
      </c>
      <c r="M240" s="1" t="s">
        <v>558</v>
      </c>
      <c r="N240" s="5">
        <v>103286168.0158</v>
      </c>
      <c r="O240" s="5">
        <v>0</v>
      </c>
      <c r="P240" s="5">
        <v>37267181.662600003</v>
      </c>
      <c r="Q240" s="6">
        <f t="shared" si="22"/>
        <v>140553349.67840001</v>
      </c>
    </row>
    <row r="241" spans="1:17" ht="24.95" customHeight="1" x14ac:dyDescent="0.2">
      <c r="A241" s="152"/>
      <c r="B241" s="151"/>
      <c r="C241" s="1">
        <v>13</v>
      </c>
      <c r="D241" s="1" t="s">
        <v>299</v>
      </c>
      <c r="E241" s="5">
        <v>148586410.5751</v>
      </c>
      <c r="F241" s="5">
        <f>-1485864.1058</f>
        <v>-1485864.1058</v>
      </c>
      <c r="G241" s="5">
        <v>55314875.977499999</v>
      </c>
      <c r="H241" s="6">
        <f t="shared" si="21"/>
        <v>202415422.44679999</v>
      </c>
      <c r="I241" s="11"/>
      <c r="J241" s="147"/>
      <c r="K241" s="150"/>
      <c r="L241" s="12">
        <v>17</v>
      </c>
      <c r="M241" s="1" t="s">
        <v>677</v>
      </c>
      <c r="N241" s="5">
        <v>91060878.916099995</v>
      </c>
      <c r="O241" s="5">
        <v>0</v>
      </c>
      <c r="P241" s="5">
        <v>34056844.039300002</v>
      </c>
      <c r="Q241" s="6">
        <f t="shared" si="22"/>
        <v>125117722.95539999</v>
      </c>
    </row>
    <row r="242" spans="1:17" ht="24.95" customHeight="1" x14ac:dyDescent="0.2">
      <c r="A242" s="1"/>
      <c r="B242" s="142" t="s">
        <v>867</v>
      </c>
      <c r="C242" s="143"/>
      <c r="D242" s="144"/>
      <c r="E242" s="14">
        <f>SUM(E229:E241)</f>
        <v>1676645564.8097997</v>
      </c>
      <c r="F242" s="14">
        <f>SUM(F229:F241)</f>
        <v>-16766455.648199998</v>
      </c>
      <c r="G242" s="14">
        <f>SUM(G229:G241)</f>
        <v>635338816.45589995</v>
      </c>
      <c r="H242" s="8">
        <f>E242+F242+G242</f>
        <v>2295217925.6174994</v>
      </c>
      <c r="I242" s="11"/>
      <c r="J242" s="147"/>
      <c r="K242" s="150"/>
      <c r="L242" s="12">
        <v>18</v>
      </c>
      <c r="M242" s="1" t="s">
        <v>678</v>
      </c>
      <c r="N242" s="5">
        <v>94931952.102300003</v>
      </c>
      <c r="O242" s="5">
        <v>0</v>
      </c>
      <c r="P242" s="5">
        <v>38177389.493799999</v>
      </c>
      <c r="Q242" s="6">
        <f t="shared" si="22"/>
        <v>133109341.5961</v>
      </c>
    </row>
    <row r="243" spans="1:17" ht="24.95" customHeight="1" x14ac:dyDescent="0.2">
      <c r="A243" s="152">
        <v>12</v>
      </c>
      <c r="B243" s="149" t="s">
        <v>52</v>
      </c>
      <c r="C243" s="1">
        <v>1</v>
      </c>
      <c r="D243" s="1" t="s">
        <v>300</v>
      </c>
      <c r="E243" s="5">
        <v>154264272.65220001</v>
      </c>
      <c r="F243" s="5">
        <v>0</v>
      </c>
      <c r="G243" s="5">
        <v>53848671.659900002</v>
      </c>
      <c r="H243" s="6">
        <f t="shared" si="21"/>
        <v>208112944.31210002</v>
      </c>
      <c r="I243" s="11"/>
      <c r="J243" s="147"/>
      <c r="K243" s="150"/>
      <c r="L243" s="12">
        <v>19</v>
      </c>
      <c r="M243" s="1" t="s">
        <v>679</v>
      </c>
      <c r="N243" s="5">
        <v>100598857.1189</v>
      </c>
      <c r="O243" s="5">
        <v>0</v>
      </c>
      <c r="P243" s="5">
        <v>37896962.584200002</v>
      </c>
      <c r="Q243" s="6">
        <f t="shared" si="22"/>
        <v>138495819.7031</v>
      </c>
    </row>
    <row r="244" spans="1:17" ht="24.95" customHeight="1" x14ac:dyDescent="0.2">
      <c r="A244" s="152"/>
      <c r="B244" s="150"/>
      <c r="C244" s="1">
        <v>2</v>
      </c>
      <c r="D244" s="1" t="s">
        <v>301</v>
      </c>
      <c r="E244" s="5">
        <v>146517491.35499999</v>
      </c>
      <c r="F244" s="5">
        <v>0</v>
      </c>
      <c r="G244" s="5">
        <v>61045678.875600003</v>
      </c>
      <c r="H244" s="6">
        <f t="shared" si="21"/>
        <v>207563170.2306</v>
      </c>
      <c r="I244" s="11"/>
      <c r="J244" s="147"/>
      <c r="K244" s="150"/>
      <c r="L244" s="12">
        <v>20</v>
      </c>
      <c r="M244" s="1" t="s">
        <v>562</v>
      </c>
      <c r="N244" s="5">
        <v>99557435.2245</v>
      </c>
      <c r="O244" s="5">
        <v>0</v>
      </c>
      <c r="P244" s="5">
        <v>39371910.057899997</v>
      </c>
      <c r="Q244" s="6">
        <f t="shared" si="22"/>
        <v>138929345.28240001</v>
      </c>
    </row>
    <row r="245" spans="1:17" ht="24.95" customHeight="1" x14ac:dyDescent="0.2">
      <c r="A245" s="152"/>
      <c r="B245" s="150"/>
      <c r="C245" s="1">
        <v>3</v>
      </c>
      <c r="D245" s="1" t="s">
        <v>302</v>
      </c>
      <c r="E245" s="5">
        <v>96953307.635900006</v>
      </c>
      <c r="F245" s="5">
        <v>0</v>
      </c>
      <c r="G245" s="5">
        <v>39341598.276699997</v>
      </c>
      <c r="H245" s="6">
        <f t="shared" si="21"/>
        <v>136294905.91260001</v>
      </c>
      <c r="I245" s="11"/>
      <c r="J245" s="147"/>
      <c r="K245" s="150"/>
      <c r="L245" s="12">
        <v>21</v>
      </c>
      <c r="M245" s="1" t="s">
        <v>680</v>
      </c>
      <c r="N245" s="5">
        <v>107717392.7887</v>
      </c>
      <c r="O245" s="5">
        <v>0</v>
      </c>
      <c r="P245" s="5">
        <v>41601817.472999997</v>
      </c>
      <c r="Q245" s="6">
        <f t="shared" si="22"/>
        <v>149319210.2617</v>
      </c>
    </row>
    <row r="246" spans="1:17" ht="24.95" customHeight="1" x14ac:dyDescent="0.2">
      <c r="A246" s="152"/>
      <c r="B246" s="150"/>
      <c r="C246" s="1">
        <v>4</v>
      </c>
      <c r="D246" s="1" t="s">
        <v>303</v>
      </c>
      <c r="E246" s="5">
        <v>99816286.787300006</v>
      </c>
      <c r="F246" s="5">
        <v>0</v>
      </c>
      <c r="G246" s="5">
        <v>40640203.391500004</v>
      </c>
      <c r="H246" s="6">
        <f t="shared" si="21"/>
        <v>140456490.17880002</v>
      </c>
      <c r="I246" s="11"/>
      <c r="J246" s="147"/>
      <c r="K246" s="150"/>
      <c r="L246" s="12">
        <v>22</v>
      </c>
      <c r="M246" s="1" t="s">
        <v>681</v>
      </c>
      <c r="N246" s="5">
        <v>97771399.412599996</v>
      </c>
      <c r="O246" s="5">
        <v>0</v>
      </c>
      <c r="P246" s="5">
        <v>37861990.1752</v>
      </c>
      <c r="Q246" s="6">
        <f t="shared" si="22"/>
        <v>135633389.5878</v>
      </c>
    </row>
    <row r="247" spans="1:17" ht="24.95" customHeight="1" x14ac:dyDescent="0.2">
      <c r="A247" s="152"/>
      <c r="B247" s="150"/>
      <c r="C247" s="1">
        <v>5</v>
      </c>
      <c r="D247" s="1" t="s">
        <v>304</v>
      </c>
      <c r="E247" s="5">
        <v>119514522.2852</v>
      </c>
      <c r="F247" s="5">
        <v>0</v>
      </c>
      <c r="G247" s="5">
        <v>45115839.073399998</v>
      </c>
      <c r="H247" s="6">
        <f t="shared" si="21"/>
        <v>164630361.35859999</v>
      </c>
      <c r="I247" s="11"/>
      <c r="J247" s="147"/>
      <c r="K247" s="150"/>
      <c r="L247" s="12">
        <v>23</v>
      </c>
      <c r="M247" s="1" t="s">
        <v>682</v>
      </c>
      <c r="N247" s="5">
        <v>120223655.9085</v>
      </c>
      <c r="O247" s="5">
        <v>0</v>
      </c>
      <c r="P247" s="5">
        <v>46022218.953299999</v>
      </c>
      <c r="Q247" s="6">
        <f t="shared" si="22"/>
        <v>166245874.86180001</v>
      </c>
    </row>
    <row r="248" spans="1:17" ht="24.95" customHeight="1" x14ac:dyDescent="0.2">
      <c r="A248" s="152"/>
      <c r="B248" s="150"/>
      <c r="C248" s="1">
        <v>6</v>
      </c>
      <c r="D248" s="1" t="s">
        <v>305</v>
      </c>
      <c r="E248" s="5">
        <v>101583023.2419</v>
      </c>
      <c r="F248" s="5">
        <v>0</v>
      </c>
      <c r="G248" s="5">
        <v>41241210.717399999</v>
      </c>
      <c r="H248" s="6">
        <f t="shared" si="21"/>
        <v>142824233.95929998</v>
      </c>
      <c r="I248" s="11"/>
      <c r="J248" s="147"/>
      <c r="K248" s="150"/>
      <c r="L248" s="12">
        <v>24</v>
      </c>
      <c r="M248" s="1" t="s">
        <v>683</v>
      </c>
      <c r="N248" s="5">
        <v>99697090.340599999</v>
      </c>
      <c r="O248" s="5">
        <v>0</v>
      </c>
      <c r="P248" s="5">
        <v>39095646.530400001</v>
      </c>
      <c r="Q248" s="6">
        <f t="shared" si="22"/>
        <v>138792736.87099999</v>
      </c>
    </row>
    <row r="249" spans="1:17" ht="24.95" customHeight="1" x14ac:dyDescent="0.2">
      <c r="A249" s="152"/>
      <c r="B249" s="150"/>
      <c r="C249" s="1">
        <v>7</v>
      </c>
      <c r="D249" s="1" t="s">
        <v>306</v>
      </c>
      <c r="E249" s="5">
        <v>101676457.5719</v>
      </c>
      <c r="F249" s="5">
        <v>0</v>
      </c>
      <c r="G249" s="5">
        <v>38348400.363600001</v>
      </c>
      <c r="H249" s="6">
        <f t="shared" si="21"/>
        <v>140024857.9355</v>
      </c>
      <c r="I249" s="11"/>
      <c r="J249" s="147"/>
      <c r="K249" s="150"/>
      <c r="L249" s="12">
        <v>25</v>
      </c>
      <c r="M249" s="1" t="s">
        <v>684</v>
      </c>
      <c r="N249" s="5">
        <v>131349675.9305</v>
      </c>
      <c r="O249" s="5">
        <v>0</v>
      </c>
      <c r="P249" s="5">
        <v>40723898.9824</v>
      </c>
      <c r="Q249" s="6">
        <f t="shared" si="22"/>
        <v>172073574.9129</v>
      </c>
    </row>
    <row r="250" spans="1:17" ht="24.95" customHeight="1" x14ac:dyDescent="0.2">
      <c r="A250" s="152"/>
      <c r="B250" s="150"/>
      <c r="C250" s="1">
        <v>8</v>
      </c>
      <c r="D250" s="1" t="s">
        <v>307</v>
      </c>
      <c r="E250" s="5">
        <v>117953167.3395</v>
      </c>
      <c r="F250" s="5">
        <v>0</v>
      </c>
      <c r="G250" s="5">
        <v>43105850.7491</v>
      </c>
      <c r="H250" s="6">
        <f t="shared" si="21"/>
        <v>161059018.08859998</v>
      </c>
      <c r="I250" s="11"/>
      <c r="J250" s="147"/>
      <c r="K250" s="150"/>
      <c r="L250" s="12">
        <v>26</v>
      </c>
      <c r="M250" s="1" t="s">
        <v>685</v>
      </c>
      <c r="N250" s="5">
        <v>89905790.553100005</v>
      </c>
      <c r="O250" s="5">
        <v>0</v>
      </c>
      <c r="P250" s="5">
        <v>35402449.111299999</v>
      </c>
      <c r="Q250" s="6">
        <f t="shared" si="22"/>
        <v>125308239.66440001</v>
      </c>
    </row>
    <row r="251" spans="1:17" ht="24.95" customHeight="1" x14ac:dyDescent="0.2">
      <c r="A251" s="152"/>
      <c r="B251" s="150"/>
      <c r="C251" s="1">
        <v>9</v>
      </c>
      <c r="D251" s="1" t="s">
        <v>308</v>
      </c>
      <c r="E251" s="5">
        <v>129821938.37980001</v>
      </c>
      <c r="F251" s="5">
        <v>0</v>
      </c>
      <c r="G251" s="5">
        <v>47881064.8979</v>
      </c>
      <c r="H251" s="6">
        <f t="shared" si="21"/>
        <v>177703003.27770001</v>
      </c>
      <c r="I251" s="11"/>
      <c r="J251" s="147"/>
      <c r="K251" s="150"/>
      <c r="L251" s="12">
        <v>27</v>
      </c>
      <c r="M251" s="1" t="s">
        <v>686</v>
      </c>
      <c r="N251" s="5">
        <v>108745340.45829999</v>
      </c>
      <c r="O251" s="5">
        <v>0</v>
      </c>
      <c r="P251" s="5">
        <v>40506570.440399997</v>
      </c>
      <c r="Q251" s="6">
        <f t="shared" si="22"/>
        <v>149251910.8987</v>
      </c>
    </row>
    <row r="252" spans="1:17" ht="24.95" customHeight="1" x14ac:dyDescent="0.2">
      <c r="A252" s="152"/>
      <c r="B252" s="150"/>
      <c r="C252" s="1">
        <v>10</v>
      </c>
      <c r="D252" s="1" t="s">
        <v>309</v>
      </c>
      <c r="E252" s="5">
        <v>94464510.815599993</v>
      </c>
      <c r="F252" s="5">
        <v>0</v>
      </c>
      <c r="G252" s="5">
        <v>36041331.601599999</v>
      </c>
      <c r="H252" s="6">
        <f t="shared" si="21"/>
        <v>130505842.4172</v>
      </c>
      <c r="I252" s="11"/>
      <c r="J252" s="147"/>
      <c r="K252" s="150"/>
      <c r="L252" s="12">
        <v>28</v>
      </c>
      <c r="M252" s="1" t="s">
        <v>687</v>
      </c>
      <c r="N252" s="5">
        <v>109094016.61319999</v>
      </c>
      <c r="O252" s="5">
        <v>0</v>
      </c>
      <c r="P252" s="5">
        <v>42066080.829099998</v>
      </c>
      <c r="Q252" s="6">
        <f t="shared" si="22"/>
        <v>151160097.44229999</v>
      </c>
    </row>
    <row r="253" spans="1:17" ht="24.95" customHeight="1" x14ac:dyDescent="0.2">
      <c r="A253" s="152"/>
      <c r="B253" s="150"/>
      <c r="C253" s="1">
        <v>11</v>
      </c>
      <c r="D253" s="1" t="s">
        <v>310</v>
      </c>
      <c r="E253" s="5">
        <v>162090565.5688</v>
      </c>
      <c r="F253" s="5">
        <v>0</v>
      </c>
      <c r="G253" s="5">
        <v>63932938.053300001</v>
      </c>
      <c r="H253" s="6">
        <f t="shared" si="21"/>
        <v>226023503.6221</v>
      </c>
      <c r="I253" s="11"/>
      <c r="J253" s="147"/>
      <c r="K253" s="150"/>
      <c r="L253" s="12">
        <v>29</v>
      </c>
      <c r="M253" s="1" t="s">
        <v>688</v>
      </c>
      <c r="N253" s="5">
        <v>96136439.462200001</v>
      </c>
      <c r="O253" s="5">
        <v>0</v>
      </c>
      <c r="P253" s="5">
        <v>37852738.215099998</v>
      </c>
      <c r="Q253" s="6">
        <f t="shared" si="22"/>
        <v>133989177.67730001</v>
      </c>
    </row>
    <row r="254" spans="1:17" ht="24.95" customHeight="1" x14ac:dyDescent="0.2">
      <c r="A254" s="152"/>
      <c r="B254" s="150"/>
      <c r="C254" s="1">
        <v>12</v>
      </c>
      <c r="D254" s="1" t="s">
        <v>311</v>
      </c>
      <c r="E254" s="5">
        <v>166816979.4989</v>
      </c>
      <c r="F254" s="5">
        <v>0</v>
      </c>
      <c r="G254" s="5">
        <v>64262770.429700002</v>
      </c>
      <c r="H254" s="6">
        <f t="shared" si="21"/>
        <v>231079749.92860001</v>
      </c>
      <c r="I254" s="11"/>
      <c r="J254" s="148"/>
      <c r="K254" s="151"/>
      <c r="L254" s="12">
        <v>30</v>
      </c>
      <c r="M254" s="1" t="s">
        <v>689</v>
      </c>
      <c r="N254" s="5">
        <v>106958986.86489999</v>
      </c>
      <c r="O254" s="5">
        <v>0</v>
      </c>
      <c r="P254" s="5">
        <v>42813361.643600002</v>
      </c>
      <c r="Q254" s="6">
        <f t="shared" si="22"/>
        <v>149772348.50849998</v>
      </c>
    </row>
    <row r="255" spans="1:17" ht="24.95" customHeight="1" x14ac:dyDescent="0.2">
      <c r="A255" s="152"/>
      <c r="B255" s="150"/>
      <c r="C255" s="1">
        <v>13</v>
      </c>
      <c r="D255" s="1" t="s">
        <v>312</v>
      </c>
      <c r="E255" s="5">
        <v>130752361.2121</v>
      </c>
      <c r="F255" s="5">
        <v>0</v>
      </c>
      <c r="G255" s="5">
        <v>46503263.004799999</v>
      </c>
      <c r="H255" s="6">
        <f t="shared" si="21"/>
        <v>177255624.21689999</v>
      </c>
      <c r="I255" s="11"/>
      <c r="J255" s="18"/>
      <c r="K255" s="142" t="s">
        <v>885</v>
      </c>
      <c r="L255" s="143"/>
      <c r="M255" s="144"/>
      <c r="N255" s="14">
        <f>SUM(N225:N254)</f>
        <v>3048143785.920001</v>
      </c>
      <c r="O255" s="14">
        <f t="shared" ref="O255:Q255" si="26">SUM(O225:O254)</f>
        <v>0</v>
      </c>
      <c r="P255" s="14">
        <f t="shared" si="26"/>
        <v>1166226951.1821003</v>
      </c>
      <c r="Q255" s="14">
        <f t="shared" si="26"/>
        <v>4214370737.1021008</v>
      </c>
    </row>
    <row r="256" spans="1:17" ht="24.95" customHeight="1" x14ac:dyDescent="0.2">
      <c r="A256" s="152"/>
      <c r="B256" s="150"/>
      <c r="C256" s="1">
        <v>14</v>
      </c>
      <c r="D256" s="1" t="s">
        <v>313</v>
      </c>
      <c r="E256" s="5">
        <v>124695285.7314</v>
      </c>
      <c r="F256" s="5">
        <v>0</v>
      </c>
      <c r="G256" s="5">
        <v>43832407.173</v>
      </c>
      <c r="H256" s="6">
        <f t="shared" si="21"/>
        <v>168527692.90439999</v>
      </c>
      <c r="I256" s="11"/>
      <c r="J256" s="146">
        <v>30</v>
      </c>
      <c r="K256" s="149" t="s">
        <v>70</v>
      </c>
      <c r="L256" s="12">
        <v>1</v>
      </c>
      <c r="M256" s="1" t="s">
        <v>690</v>
      </c>
      <c r="N256" s="5">
        <v>105267976.42120001</v>
      </c>
      <c r="O256" s="5">
        <v>0</v>
      </c>
      <c r="P256" s="5">
        <v>48034136.941</v>
      </c>
      <c r="Q256" s="6">
        <f t="shared" si="22"/>
        <v>153302113.36220002</v>
      </c>
    </row>
    <row r="257" spans="1:17" ht="24.95" customHeight="1" x14ac:dyDescent="0.2">
      <c r="A257" s="152"/>
      <c r="B257" s="150"/>
      <c r="C257" s="1">
        <v>15</v>
      </c>
      <c r="D257" s="1" t="s">
        <v>314</v>
      </c>
      <c r="E257" s="5">
        <v>136094644.42629999</v>
      </c>
      <c r="F257" s="5">
        <v>0</v>
      </c>
      <c r="G257" s="5">
        <v>42121442.198100001</v>
      </c>
      <c r="H257" s="6">
        <f t="shared" si="21"/>
        <v>178216086.62439999</v>
      </c>
      <c r="I257" s="11"/>
      <c r="J257" s="147"/>
      <c r="K257" s="150"/>
      <c r="L257" s="12">
        <v>2</v>
      </c>
      <c r="M257" s="1" t="s">
        <v>691</v>
      </c>
      <c r="N257" s="5">
        <v>122247524.1208</v>
      </c>
      <c r="O257" s="5">
        <v>0</v>
      </c>
      <c r="P257" s="5">
        <v>55175354.837499999</v>
      </c>
      <c r="Q257" s="6">
        <f t="shared" si="22"/>
        <v>177422878.95829999</v>
      </c>
    </row>
    <row r="258" spans="1:17" ht="24.95" customHeight="1" x14ac:dyDescent="0.2">
      <c r="A258" s="152"/>
      <c r="B258" s="150"/>
      <c r="C258" s="1">
        <v>16</v>
      </c>
      <c r="D258" s="1" t="s">
        <v>315</v>
      </c>
      <c r="E258" s="5">
        <v>119383274.61409999</v>
      </c>
      <c r="F258" s="5">
        <v>0</v>
      </c>
      <c r="G258" s="5">
        <v>43881997.678999998</v>
      </c>
      <c r="H258" s="6">
        <f t="shared" si="21"/>
        <v>163265272.2931</v>
      </c>
      <c r="I258" s="11"/>
      <c r="J258" s="147"/>
      <c r="K258" s="150"/>
      <c r="L258" s="12">
        <v>3</v>
      </c>
      <c r="M258" s="1" t="s">
        <v>692</v>
      </c>
      <c r="N258" s="5">
        <v>121771891.9251</v>
      </c>
      <c r="O258" s="5">
        <v>0</v>
      </c>
      <c r="P258" s="5">
        <v>51321265.832800001</v>
      </c>
      <c r="Q258" s="6">
        <f t="shared" si="22"/>
        <v>173093157.7579</v>
      </c>
    </row>
    <row r="259" spans="1:17" ht="24.95" customHeight="1" x14ac:dyDescent="0.2">
      <c r="A259" s="152"/>
      <c r="B259" s="150"/>
      <c r="C259" s="1">
        <v>17</v>
      </c>
      <c r="D259" s="1" t="s">
        <v>316</v>
      </c>
      <c r="E259" s="5">
        <v>97910495.896500006</v>
      </c>
      <c r="F259" s="5">
        <v>0</v>
      </c>
      <c r="G259" s="5">
        <v>38608658.000299998</v>
      </c>
      <c r="H259" s="6">
        <f t="shared" si="21"/>
        <v>136519153.89680001</v>
      </c>
      <c r="I259" s="11"/>
      <c r="J259" s="147"/>
      <c r="K259" s="150"/>
      <c r="L259" s="12">
        <v>4</v>
      </c>
      <c r="M259" s="1" t="s">
        <v>693</v>
      </c>
      <c r="N259" s="5">
        <v>130464255.068</v>
      </c>
      <c r="O259" s="5">
        <v>0</v>
      </c>
      <c r="P259" s="5">
        <v>45870936.158</v>
      </c>
      <c r="Q259" s="6">
        <f t="shared" si="22"/>
        <v>176335191.22600001</v>
      </c>
    </row>
    <row r="260" spans="1:17" ht="24.95" customHeight="1" x14ac:dyDescent="0.2">
      <c r="A260" s="152"/>
      <c r="B260" s="151"/>
      <c r="C260" s="1">
        <v>18</v>
      </c>
      <c r="D260" s="1" t="s">
        <v>317</v>
      </c>
      <c r="E260" s="5">
        <v>121839734.325</v>
      </c>
      <c r="F260" s="5">
        <v>0</v>
      </c>
      <c r="G260" s="5">
        <v>40775929.6457</v>
      </c>
      <c r="H260" s="6">
        <f t="shared" si="21"/>
        <v>162615663.9707</v>
      </c>
      <c r="I260" s="11"/>
      <c r="J260" s="147"/>
      <c r="K260" s="150"/>
      <c r="L260" s="12">
        <v>5</v>
      </c>
      <c r="M260" s="1" t="s">
        <v>694</v>
      </c>
      <c r="N260" s="5">
        <v>132369074.3637</v>
      </c>
      <c r="O260" s="5">
        <v>0</v>
      </c>
      <c r="P260" s="5">
        <v>61671526.078100003</v>
      </c>
      <c r="Q260" s="6">
        <f t="shared" si="22"/>
        <v>194040600.4418</v>
      </c>
    </row>
    <row r="261" spans="1:17" ht="24.95" customHeight="1" x14ac:dyDescent="0.2">
      <c r="A261" s="1"/>
      <c r="B261" s="142" t="s">
        <v>868</v>
      </c>
      <c r="C261" s="143"/>
      <c r="D261" s="144"/>
      <c r="E261" s="14">
        <f>SUM(E243:E260)</f>
        <v>2222148319.3374</v>
      </c>
      <c r="F261" s="14">
        <v>0</v>
      </c>
      <c r="G261" s="14">
        <f>SUM(G243:G260)</f>
        <v>830529255.79059994</v>
      </c>
      <c r="H261" s="8">
        <f t="shared" si="21"/>
        <v>3052677575.1279998</v>
      </c>
      <c r="I261" s="11"/>
      <c r="J261" s="147"/>
      <c r="K261" s="150"/>
      <c r="L261" s="12">
        <v>6</v>
      </c>
      <c r="M261" s="1" t="s">
        <v>695</v>
      </c>
      <c r="N261" s="5">
        <v>136048464.5307</v>
      </c>
      <c r="O261" s="5">
        <v>0</v>
      </c>
      <c r="P261" s="5">
        <v>64005055.445900001</v>
      </c>
      <c r="Q261" s="6">
        <f t="shared" si="22"/>
        <v>200053519.97659999</v>
      </c>
    </row>
    <row r="262" spans="1:17" ht="24.95" customHeight="1" x14ac:dyDescent="0.2">
      <c r="A262" s="152">
        <v>13</v>
      </c>
      <c r="B262" s="149" t="s">
        <v>53</v>
      </c>
      <c r="C262" s="1">
        <v>1</v>
      </c>
      <c r="D262" s="1" t="s">
        <v>318</v>
      </c>
      <c r="E262" s="5">
        <v>143164280.35749999</v>
      </c>
      <c r="F262" s="5">
        <v>0</v>
      </c>
      <c r="G262" s="5">
        <v>56813461.667099997</v>
      </c>
      <c r="H262" s="6">
        <f t="shared" si="21"/>
        <v>199977742.02459997</v>
      </c>
      <c r="I262" s="11"/>
      <c r="J262" s="147"/>
      <c r="K262" s="150"/>
      <c r="L262" s="12">
        <v>7</v>
      </c>
      <c r="M262" s="1" t="s">
        <v>696</v>
      </c>
      <c r="N262" s="5">
        <v>147495628.82800001</v>
      </c>
      <c r="O262" s="5">
        <v>0</v>
      </c>
      <c r="P262" s="5">
        <v>66188888.099799998</v>
      </c>
      <c r="Q262" s="6">
        <f t="shared" si="22"/>
        <v>213684516.9278</v>
      </c>
    </row>
    <row r="263" spans="1:17" ht="24.95" customHeight="1" x14ac:dyDescent="0.2">
      <c r="A263" s="152"/>
      <c r="B263" s="150"/>
      <c r="C263" s="1">
        <v>2</v>
      </c>
      <c r="D263" s="1" t="s">
        <v>319</v>
      </c>
      <c r="E263" s="5">
        <v>108938343.2379</v>
      </c>
      <c r="F263" s="5">
        <v>0</v>
      </c>
      <c r="G263" s="5">
        <v>41970727.172600001</v>
      </c>
      <c r="H263" s="6">
        <f t="shared" si="21"/>
        <v>150909070.41049999</v>
      </c>
      <c r="I263" s="11"/>
      <c r="J263" s="147"/>
      <c r="K263" s="150"/>
      <c r="L263" s="12">
        <v>8</v>
      </c>
      <c r="M263" s="1" t="s">
        <v>697</v>
      </c>
      <c r="N263" s="5">
        <v>108551369.91590001</v>
      </c>
      <c r="O263" s="5">
        <v>0</v>
      </c>
      <c r="P263" s="5">
        <v>49760645.208899997</v>
      </c>
      <c r="Q263" s="6">
        <f t="shared" si="22"/>
        <v>158312015.1248</v>
      </c>
    </row>
    <row r="264" spans="1:17" ht="24.95" customHeight="1" x14ac:dyDescent="0.2">
      <c r="A264" s="152"/>
      <c r="B264" s="150"/>
      <c r="C264" s="1">
        <v>3</v>
      </c>
      <c r="D264" s="1" t="s">
        <v>320</v>
      </c>
      <c r="E264" s="5">
        <v>103871178.5411</v>
      </c>
      <c r="F264" s="5">
        <v>0</v>
      </c>
      <c r="G264" s="5">
        <v>36303716.593099996</v>
      </c>
      <c r="H264" s="6">
        <f t="shared" si="21"/>
        <v>140174895.13419998</v>
      </c>
      <c r="I264" s="11"/>
      <c r="J264" s="147"/>
      <c r="K264" s="150"/>
      <c r="L264" s="12">
        <v>9</v>
      </c>
      <c r="M264" s="1" t="s">
        <v>698</v>
      </c>
      <c r="N264" s="5">
        <v>128827567.3575</v>
      </c>
      <c r="O264" s="5">
        <v>0</v>
      </c>
      <c r="P264" s="5">
        <v>60234974.238700002</v>
      </c>
      <c r="Q264" s="6">
        <f t="shared" si="22"/>
        <v>189062541.59619999</v>
      </c>
    </row>
    <row r="265" spans="1:17" ht="24.95" customHeight="1" x14ac:dyDescent="0.2">
      <c r="A265" s="152"/>
      <c r="B265" s="150"/>
      <c r="C265" s="1">
        <v>4</v>
      </c>
      <c r="D265" s="1" t="s">
        <v>321</v>
      </c>
      <c r="E265" s="5">
        <v>107252630.8723</v>
      </c>
      <c r="F265" s="5">
        <v>0</v>
      </c>
      <c r="G265" s="5">
        <v>41023511.501100004</v>
      </c>
      <c r="H265" s="6">
        <f t="shared" ref="H265:H328" si="27">E265+F265+G265</f>
        <v>148276142.3734</v>
      </c>
      <c r="I265" s="11"/>
      <c r="J265" s="147"/>
      <c r="K265" s="150"/>
      <c r="L265" s="12">
        <v>10</v>
      </c>
      <c r="M265" s="1" t="s">
        <v>699</v>
      </c>
      <c r="N265" s="5">
        <v>134876543.1216</v>
      </c>
      <c r="O265" s="5">
        <v>0</v>
      </c>
      <c r="P265" s="5">
        <v>61765155.913999997</v>
      </c>
      <c r="Q265" s="6">
        <f t="shared" ref="Q265:Q328" si="28">N265+O265+P265</f>
        <v>196641699.03560001</v>
      </c>
    </row>
    <row r="266" spans="1:17" ht="24.95" customHeight="1" x14ac:dyDescent="0.2">
      <c r="A266" s="152"/>
      <c r="B266" s="150"/>
      <c r="C266" s="1">
        <v>5</v>
      </c>
      <c r="D266" s="1" t="s">
        <v>322</v>
      </c>
      <c r="E266" s="5">
        <v>113601436.5124</v>
      </c>
      <c r="F266" s="5">
        <v>0</v>
      </c>
      <c r="G266" s="5">
        <v>43551332.030299999</v>
      </c>
      <c r="H266" s="6">
        <f t="shared" si="27"/>
        <v>157152768.54269999</v>
      </c>
      <c r="I266" s="11"/>
      <c r="J266" s="147"/>
      <c r="K266" s="150"/>
      <c r="L266" s="12">
        <v>11</v>
      </c>
      <c r="M266" s="1" t="s">
        <v>893</v>
      </c>
      <c r="N266" s="5">
        <v>97547542.946600005</v>
      </c>
      <c r="O266" s="5">
        <v>0</v>
      </c>
      <c r="P266" s="5">
        <v>45148080.518100001</v>
      </c>
      <c r="Q266" s="6">
        <f t="shared" si="28"/>
        <v>142695623.46470001</v>
      </c>
    </row>
    <row r="267" spans="1:17" ht="24.95" customHeight="1" x14ac:dyDescent="0.2">
      <c r="A267" s="152"/>
      <c r="B267" s="150"/>
      <c r="C267" s="1">
        <v>6</v>
      </c>
      <c r="D267" s="1" t="s">
        <v>323</v>
      </c>
      <c r="E267" s="5">
        <v>115806243.23999999</v>
      </c>
      <c r="F267" s="5">
        <v>0</v>
      </c>
      <c r="G267" s="5">
        <v>44903505.993900001</v>
      </c>
      <c r="H267" s="6">
        <f t="shared" si="27"/>
        <v>160709749.23390001</v>
      </c>
      <c r="I267" s="11"/>
      <c r="J267" s="147"/>
      <c r="K267" s="150"/>
      <c r="L267" s="12">
        <v>12</v>
      </c>
      <c r="M267" s="1" t="s">
        <v>700</v>
      </c>
      <c r="N267" s="5">
        <v>101730420.00319999</v>
      </c>
      <c r="O267" s="5">
        <v>0</v>
      </c>
      <c r="P267" s="5">
        <v>44973496.031599998</v>
      </c>
      <c r="Q267" s="6">
        <f t="shared" si="28"/>
        <v>146703916.03479999</v>
      </c>
    </row>
    <row r="268" spans="1:17" ht="24.95" customHeight="1" x14ac:dyDescent="0.2">
      <c r="A268" s="152"/>
      <c r="B268" s="150"/>
      <c r="C268" s="1">
        <v>7</v>
      </c>
      <c r="D268" s="1" t="s">
        <v>324</v>
      </c>
      <c r="E268" s="5">
        <v>95425063.533700004</v>
      </c>
      <c r="F268" s="5">
        <v>0</v>
      </c>
      <c r="G268" s="5">
        <v>36946080.180500001</v>
      </c>
      <c r="H268" s="6">
        <f t="shared" si="27"/>
        <v>132371143.7142</v>
      </c>
      <c r="I268" s="11"/>
      <c r="J268" s="147"/>
      <c r="K268" s="150"/>
      <c r="L268" s="12">
        <v>13</v>
      </c>
      <c r="M268" s="1" t="s">
        <v>701</v>
      </c>
      <c r="N268" s="5">
        <v>99726654.625499994</v>
      </c>
      <c r="O268" s="5">
        <v>0</v>
      </c>
      <c r="P268" s="5">
        <v>45174171.045500003</v>
      </c>
      <c r="Q268" s="6">
        <f t="shared" si="28"/>
        <v>144900825.671</v>
      </c>
    </row>
    <row r="269" spans="1:17" ht="24.95" customHeight="1" x14ac:dyDescent="0.2">
      <c r="A269" s="152"/>
      <c r="B269" s="150"/>
      <c r="C269" s="1">
        <v>8</v>
      </c>
      <c r="D269" s="1" t="s">
        <v>325</v>
      </c>
      <c r="E269" s="5">
        <v>117556044.6293</v>
      </c>
      <c r="F269" s="5">
        <v>0</v>
      </c>
      <c r="G269" s="5">
        <v>42981133.731399998</v>
      </c>
      <c r="H269" s="6">
        <f t="shared" si="27"/>
        <v>160537178.36070001</v>
      </c>
      <c r="I269" s="11"/>
      <c r="J269" s="147"/>
      <c r="K269" s="150"/>
      <c r="L269" s="12">
        <v>14</v>
      </c>
      <c r="M269" s="1" t="s">
        <v>702</v>
      </c>
      <c r="N269" s="5">
        <v>148120405.97929999</v>
      </c>
      <c r="O269" s="5">
        <v>0</v>
      </c>
      <c r="P269" s="5">
        <v>61341138.584100001</v>
      </c>
      <c r="Q269" s="6">
        <f t="shared" si="28"/>
        <v>209461544.5634</v>
      </c>
    </row>
    <row r="270" spans="1:17" ht="24.95" customHeight="1" x14ac:dyDescent="0.2">
      <c r="A270" s="152"/>
      <c r="B270" s="150"/>
      <c r="C270" s="1">
        <v>9</v>
      </c>
      <c r="D270" s="1" t="s">
        <v>326</v>
      </c>
      <c r="E270" s="5">
        <v>125780295.1336</v>
      </c>
      <c r="F270" s="5">
        <v>0</v>
      </c>
      <c r="G270" s="5">
        <v>48744272.176100001</v>
      </c>
      <c r="H270" s="6">
        <f t="shared" si="27"/>
        <v>174524567.30970001</v>
      </c>
      <c r="I270" s="11"/>
      <c r="J270" s="147"/>
      <c r="K270" s="150"/>
      <c r="L270" s="12">
        <v>15</v>
      </c>
      <c r="M270" s="1" t="s">
        <v>894</v>
      </c>
      <c r="N270" s="5">
        <v>101004279.0537</v>
      </c>
      <c r="O270" s="5">
        <v>0</v>
      </c>
      <c r="P270" s="5">
        <v>46558726.8693</v>
      </c>
      <c r="Q270" s="6">
        <f t="shared" si="28"/>
        <v>147563005.92300001</v>
      </c>
    </row>
    <row r="271" spans="1:17" ht="24.95" customHeight="1" x14ac:dyDescent="0.2">
      <c r="A271" s="152"/>
      <c r="B271" s="150"/>
      <c r="C271" s="1">
        <v>10</v>
      </c>
      <c r="D271" s="1" t="s">
        <v>327</v>
      </c>
      <c r="E271" s="5">
        <v>109833819.1911</v>
      </c>
      <c r="F271" s="5">
        <v>0</v>
      </c>
      <c r="G271" s="5">
        <v>41893195.747299999</v>
      </c>
      <c r="H271" s="6">
        <f t="shared" si="27"/>
        <v>151727014.9384</v>
      </c>
      <c r="I271" s="11"/>
      <c r="J271" s="147"/>
      <c r="K271" s="150"/>
      <c r="L271" s="12">
        <v>16</v>
      </c>
      <c r="M271" s="1" t="s">
        <v>703</v>
      </c>
      <c r="N271" s="5">
        <v>105989654.1376</v>
      </c>
      <c r="O271" s="5">
        <v>0</v>
      </c>
      <c r="P271" s="5">
        <v>46959059.181400001</v>
      </c>
      <c r="Q271" s="6">
        <f t="shared" si="28"/>
        <v>152948713.31900001</v>
      </c>
    </row>
    <row r="272" spans="1:17" ht="24.95" customHeight="1" x14ac:dyDescent="0.2">
      <c r="A272" s="152"/>
      <c r="B272" s="150"/>
      <c r="C272" s="1">
        <v>11</v>
      </c>
      <c r="D272" s="1" t="s">
        <v>328</v>
      </c>
      <c r="E272" s="5">
        <v>117705046.9129</v>
      </c>
      <c r="F272" s="5">
        <v>0</v>
      </c>
      <c r="G272" s="5">
        <v>43843601.448799998</v>
      </c>
      <c r="H272" s="6">
        <f t="shared" si="27"/>
        <v>161548648.3617</v>
      </c>
      <c r="I272" s="11"/>
      <c r="J272" s="147"/>
      <c r="K272" s="150"/>
      <c r="L272" s="12">
        <v>17</v>
      </c>
      <c r="M272" s="1" t="s">
        <v>704</v>
      </c>
      <c r="N272" s="5">
        <v>138477270.76730001</v>
      </c>
      <c r="O272" s="5">
        <v>0</v>
      </c>
      <c r="P272" s="5">
        <v>59391195.480700001</v>
      </c>
      <c r="Q272" s="6">
        <f t="shared" si="28"/>
        <v>197868466.24800003</v>
      </c>
    </row>
    <row r="273" spans="1:17" ht="24.95" customHeight="1" x14ac:dyDescent="0.2">
      <c r="A273" s="152"/>
      <c r="B273" s="150"/>
      <c r="C273" s="1">
        <v>12</v>
      </c>
      <c r="D273" s="1" t="s">
        <v>329</v>
      </c>
      <c r="E273" s="5">
        <v>82600727.466700003</v>
      </c>
      <c r="F273" s="5">
        <v>0</v>
      </c>
      <c r="G273" s="5">
        <v>32287348.208900001</v>
      </c>
      <c r="H273" s="6">
        <f t="shared" si="27"/>
        <v>114888075.67560001</v>
      </c>
      <c r="I273" s="11"/>
      <c r="J273" s="147"/>
      <c r="K273" s="150"/>
      <c r="L273" s="12">
        <v>18</v>
      </c>
      <c r="M273" s="1" t="s">
        <v>705</v>
      </c>
      <c r="N273" s="5">
        <v>119737859.81290001</v>
      </c>
      <c r="O273" s="5">
        <v>0</v>
      </c>
      <c r="P273" s="5">
        <v>47523336.2258</v>
      </c>
      <c r="Q273" s="6">
        <f t="shared" si="28"/>
        <v>167261196.03870001</v>
      </c>
    </row>
    <row r="274" spans="1:17" ht="24.95" customHeight="1" x14ac:dyDescent="0.2">
      <c r="A274" s="152"/>
      <c r="B274" s="150"/>
      <c r="C274" s="1">
        <v>13</v>
      </c>
      <c r="D274" s="1" t="s">
        <v>330</v>
      </c>
      <c r="E274" s="5">
        <v>104690848.21520001</v>
      </c>
      <c r="F274" s="5">
        <v>0</v>
      </c>
      <c r="G274" s="5">
        <v>40208783.897699997</v>
      </c>
      <c r="H274" s="6">
        <f t="shared" si="27"/>
        <v>144899632.11290002</v>
      </c>
      <c r="I274" s="11"/>
      <c r="J274" s="147"/>
      <c r="K274" s="150"/>
      <c r="L274" s="12">
        <v>19</v>
      </c>
      <c r="M274" s="1" t="s">
        <v>706</v>
      </c>
      <c r="N274" s="5">
        <v>109921105.99779999</v>
      </c>
      <c r="O274" s="5">
        <v>0</v>
      </c>
      <c r="P274" s="5">
        <v>45148173.037699997</v>
      </c>
      <c r="Q274" s="6">
        <f t="shared" si="28"/>
        <v>155069279.03549999</v>
      </c>
    </row>
    <row r="275" spans="1:17" ht="24.95" customHeight="1" x14ac:dyDescent="0.2">
      <c r="A275" s="152"/>
      <c r="B275" s="150"/>
      <c r="C275" s="1">
        <v>14</v>
      </c>
      <c r="D275" s="1" t="s">
        <v>331</v>
      </c>
      <c r="E275" s="5">
        <v>102161217.89910001</v>
      </c>
      <c r="F275" s="5">
        <v>0</v>
      </c>
      <c r="G275" s="5">
        <v>38784444.645599999</v>
      </c>
      <c r="H275" s="6">
        <f t="shared" si="27"/>
        <v>140945662.5447</v>
      </c>
      <c r="I275" s="11"/>
      <c r="J275" s="147"/>
      <c r="K275" s="150"/>
      <c r="L275" s="12">
        <v>20</v>
      </c>
      <c r="M275" s="1" t="s">
        <v>707</v>
      </c>
      <c r="N275" s="5">
        <v>99252490.929499999</v>
      </c>
      <c r="O275" s="5">
        <v>0</v>
      </c>
      <c r="P275" s="5">
        <v>43184814.592100002</v>
      </c>
      <c r="Q275" s="6">
        <f t="shared" si="28"/>
        <v>142437305.52160001</v>
      </c>
    </row>
    <row r="276" spans="1:17" ht="24.95" customHeight="1" x14ac:dyDescent="0.2">
      <c r="A276" s="152"/>
      <c r="B276" s="150"/>
      <c r="C276" s="1">
        <v>15</v>
      </c>
      <c r="D276" s="1" t="s">
        <v>332</v>
      </c>
      <c r="E276" s="5">
        <v>109569284.2482</v>
      </c>
      <c r="F276" s="5">
        <v>0</v>
      </c>
      <c r="G276" s="5">
        <v>41813721.410300002</v>
      </c>
      <c r="H276" s="6">
        <f t="shared" si="27"/>
        <v>151383005.65850002</v>
      </c>
      <c r="I276" s="11"/>
      <c r="J276" s="147"/>
      <c r="K276" s="150"/>
      <c r="L276" s="12">
        <v>21</v>
      </c>
      <c r="M276" s="1" t="s">
        <v>708</v>
      </c>
      <c r="N276" s="5">
        <v>122576241.74590001</v>
      </c>
      <c r="O276" s="5">
        <v>0</v>
      </c>
      <c r="P276" s="5">
        <v>54216666.735399999</v>
      </c>
      <c r="Q276" s="6">
        <f t="shared" si="28"/>
        <v>176792908.4813</v>
      </c>
    </row>
    <row r="277" spans="1:17" ht="24.95" customHeight="1" x14ac:dyDescent="0.2">
      <c r="A277" s="152"/>
      <c r="B277" s="151"/>
      <c r="C277" s="1">
        <v>16</v>
      </c>
      <c r="D277" s="1" t="s">
        <v>333</v>
      </c>
      <c r="E277" s="5">
        <v>106509890.3258</v>
      </c>
      <c r="F277" s="5">
        <v>0</v>
      </c>
      <c r="G277" s="5">
        <v>40677025.596600004</v>
      </c>
      <c r="H277" s="6">
        <f t="shared" si="27"/>
        <v>147186915.9224</v>
      </c>
      <c r="I277" s="11"/>
      <c r="J277" s="147"/>
      <c r="K277" s="150"/>
      <c r="L277" s="12">
        <v>22</v>
      </c>
      <c r="M277" s="1" t="s">
        <v>709</v>
      </c>
      <c r="N277" s="5">
        <v>113538037.0512</v>
      </c>
      <c r="O277" s="5">
        <v>0</v>
      </c>
      <c r="P277" s="5">
        <v>49309427.116499998</v>
      </c>
      <c r="Q277" s="6">
        <f t="shared" si="28"/>
        <v>162847464.16769999</v>
      </c>
    </row>
    <row r="278" spans="1:17" ht="24.95" customHeight="1" x14ac:dyDescent="0.2">
      <c r="A278" s="1"/>
      <c r="B278" s="142" t="s">
        <v>869</v>
      </c>
      <c r="C278" s="143"/>
      <c r="D278" s="144"/>
      <c r="E278" s="14">
        <f>SUM(E262:E277)</f>
        <v>1764466350.3167999</v>
      </c>
      <c r="F278" s="14">
        <v>0</v>
      </c>
      <c r="G278" s="14">
        <f>SUM(G262:G277)</f>
        <v>672745862.00129998</v>
      </c>
      <c r="H278" s="8">
        <f t="shared" si="27"/>
        <v>2437212212.3181</v>
      </c>
      <c r="I278" s="11"/>
      <c r="J278" s="147"/>
      <c r="K278" s="150"/>
      <c r="L278" s="12">
        <v>23</v>
      </c>
      <c r="M278" s="1" t="s">
        <v>710</v>
      </c>
      <c r="N278" s="5">
        <v>117540390.6004</v>
      </c>
      <c r="O278" s="5">
        <v>0</v>
      </c>
      <c r="P278" s="5">
        <v>54005999.604699999</v>
      </c>
      <c r="Q278" s="6">
        <f t="shared" si="28"/>
        <v>171546390.2051</v>
      </c>
    </row>
    <row r="279" spans="1:17" ht="24.95" customHeight="1" x14ac:dyDescent="0.2">
      <c r="A279" s="152">
        <v>14</v>
      </c>
      <c r="B279" s="149" t="s">
        <v>54</v>
      </c>
      <c r="C279" s="1">
        <v>1</v>
      </c>
      <c r="D279" s="1" t="s">
        <v>334</v>
      </c>
      <c r="E279" s="5">
        <v>133421979.4649</v>
      </c>
      <c r="F279" s="5">
        <v>0</v>
      </c>
      <c r="G279" s="5">
        <v>47405586.7192</v>
      </c>
      <c r="H279" s="6">
        <f t="shared" si="27"/>
        <v>180827566.1841</v>
      </c>
      <c r="I279" s="11"/>
      <c r="J279" s="147"/>
      <c r="K279" s="150"/>
      <c r="L279" s="12">
        <v>24</v>
      </c>
      <c r="M279" s="1" t="s">
        <v>711</v>
      </c>
      <c r="N279" s="5">
        <v>100623146.3255</v>
      </c>
      <c r="O279" s="5">
        <v>0</v>
      </c>
      <c r="P279" s="5">
        <v>44947868.102200001</v>
      </c>
      <c r="Q279" s="6">
        <f t="shared" si="28"/>
        <v>145571014.42769998</v>
      </c>
    </row>
    <row r="280" spans="1:17" ht="24.95" customHeight="1" x14ac:dyDescent="0.2">
      <c r="A280" s="152"/>
      <c r="B280" s="150"/>
      <c r="C280" s="1">
        <v>2</v>
      </c>
      <c r="D280" s="1" t="s">
        <v>335</v>
      </c>
      <c r="E280" s="5">
        <v>112417606.3502</v>
      </c>
      <c r="F280" s="5">
        <v>0</v>
      </c>
      <c r="G280" s="5">
        <v>41446306.721100003</v>
      </c>
      <c r="H280" s="6">
        <f t="shared" si="27"/>
        <v>153863913.0713</v>
      </c>
      <c r="I280" s="11"/>
      <c r="J280" s="147"/>
      <c r="K280" s="150"/>
      <c r="L280" s="12">
        <v>25</v>
      </c>
      <c r="M280" s="1" t="s">
        <v>712</v>
      </c>
      <c r="N280" s="5">
        <v>92080089.0053</v>
      </c>
      <c r="O280" s="5">
        <v>0</v>
      </c>
      <c r="P280" s="5">
        <v>41651302.211199999</v>
      </c>
      <c r="Q280" s="6">
        <f t="shared" si="28"/>
        <v>133731391.2165</v>
      </c>
    </row>
    <row r="281" spans="1:17" ht="24.95" customHeight="1" x14ac:dyDescent="0.2">
      <c r="A281" s="152"/>
      <c r="B281" s="150"/>
      <c r="C281" s="1">
        <v>3</v>
      </c>
      <c r="D281" s="1" t="s">
        <v>336</v>
      </c>
      <c r="E281" s="5">
        <v>152169145.24869999</v>
      </c>
      <c r="F281" s="5">
        <v>0</v>
      </c>
      <c r="G281" s="5">
        <v>54895510.990500003</v>
      </c>
      <c r="H281" s="6">
        <f t="shared" si="27"/>
        <v>207064656.2392</v>
      </c>
      <c r="I281" s="11"/>
      <c r="J281" s="147"/>
      <c r="K281" s="150"/>
      <c r="L281" s="12">
        <v>26</v>
      </c>
      <c r="M281" s="1" t="s">
        <v>713</v>
      </c>
      <c r="N281" s="5">
        <v>122057402.6664</v>
      </c>
      <c r="O281" s="5">
        <v>0</v>
      </c>
      <c r="P281" s="5">
        <v>54376540.605400003</v>
      </c>
      <c r="Q281" s="6">
        <f t="shared" si="28"/>
        <v>176433943.27180001</v>
      </c>
    </row>
    <row r="282" spans="1:17" ht="24.95" customHeight="1" x14ac:dyDescent="0.2">
      <c r="A282" s="152"/>
      <c r="B282" s="150"/>
      <c r="C282" s="1">
        <v>4</v>
      </c>
      <c r="D282" s="1" t="s">
        <v>337</v>
      </c>
      <c r="E282" s="5">
        <v>143044586.3468</v>
      </c>
      <c r="F282" s="5">
        <v>0</v>
      </c>
      <c r="G282" s="5">
        <v>51727917.422700003</v>
      </c>
      <c r="H282" s="6">
        <f t="shared" si="27"/>
        <v>194772503.76950002</v>
      </c>
      <c r="I282" s="11"/>
      <c r="J282" s="147"/>
      <c r="K282" s="150"/>
      <c r="L282" s="12">
        <v>27</v>
      </c>
      <c r="M282" s="1" t="s">
        <v>714</v>
      </c>
      <c r="N282" s="5">
        <v>132984951.678</v>
      </c>
      <c r="O282" s="5">
        <v>0</v>
      </c>
      <c r="P282" s="5">
        <v>60143657.392800003</v>
      </c>
      <c r="Q282" s="6">
        <f t="shared" si="28"/>
        <v>193128609.07080001</v>
      </c>
    </row>
    <row r="283" spans="1:17" ht="24.95" customHeight="1" x14ac:dyDescent="0.2">
      <c r="A283" s="152"/>
      <c r="B283" s="150"/>
      <c r="C283" s="1">
        <v>5</v>
      </c>
      <c r="D283" s="1" t="s">
        <v>338</v>
      </c>
      <c r="E283" s="5">
        <v>138307641.59650001</v>
      </c>
      <c r="F283" s="5">
        <v>0</v>
      </c>
      <c r="G283" s="5">
        <v>47460080.763899997</v>
      </c>
      <c r="H283" s="6">
        <f t="shared" si="27"/>
        <v>185767722.36040002</v>
      </c>
      <c r="I283" s="11"/>
      <c r="J283" s="147"/>
      <c r="K283" s="150"/>
      <c r="L283" s="12">
        <v>28</v>
      </c>
      <c r="M283" s="1" t="s">
        <v>715</v>
      </c>
      <c r="N283" s="5">
        <v>101853829.88789999</v>
      </c>
      <c r="O283" s="5">
        <v>0</v>
      </c>
      <c r="P283" s="5">
        <v>45283344.174199998</v>
      </c>
      <c r="Q283" s="6">
        <f t="shared" si="28"/>
        <v>147137174.06209999</v>
      </c>
    </row>
    <row r="284" spans="1:17" ht="24.95" customHeight="1" x14ac:dyDescent="0.2">
      <c r="A284" s="152"/>
      <c r="B284" s="150"/>
      <c r="C284" s="1">
        <v>6</v>
      </c>
      <c r="D284" s="1" t="s">
        <v>339</v>
      </c>
      <c r="E284" s="5">
        <v>132978410.338</v>
      </c>
      <c r="F284" s="5">
        <v>0</v>
      </c>
      <c r="G284" s="5">
        <v>44776549.746799998</v>
      </c>
      <c r="H284" s="6">
        <f t="shared" si="27"/>
        <v>177754960.0848</v>
      </c>
      <c r="I284" s="11"/>
      <c r="J284" s="147"/>
      <c r="K284" s="150"/>
      <c r="L284" s="12">
        <v>29</v>
      </c>
      <c r="M284" s="1" t="s">
        <v>716</v>
      </c>
      <c r="N284" s="5">
        <v>122491034.3408</v>
      </c>
      <c r="O284" s="5">
        <v>0</v>
      </c>
      <c r="P284" s="5">
        <v>49556546.969899997</v>
      </c>
      <c r="Q284" s="6">
        <f t="shared" si="28"/>
        <v>172047581.3107</v>
      </c>
    </row>
    <row r="285" spans="1:17" ht="24.95" customHeight="1" x14ac:dyDescent="0.2">
      <c r="A285" s="152"/>
      <c r="B285" s="150"/>
      <c r="C285" s="1">
        <v>7</v>
      </c>
      <c r="D285" s="1" t="s">
        <v>340</v>
      </c>
      <c r="E285" s="5">
        <v>134266427.95770001</v>
      </c>
      <c r="F285" s="5">
        <v>0</v>
      </c>
      <c r="G285" s="5">
        <v>48433849.560900003</v>
      </c>
      <c r="H285" s="6">
        <f t="shared" si="27"/>
        <v>182700277.51860002</v>
      </c>
      <c r="I285" s="11"/>
      <c r="J285" s="147"/>
      <c r="K285" s="150"/>
      <c r="L285" s="12">
        <v>30</v>
      </c>
      <c r="M285" s="1" t="s">
        <v>70</v>
      </c>
      <c r="N285" s="5">
        <v>103423303.8211</v>
      </c>
      <c r="O285" s="5">
        <v>0</v>
      </c>
      <c r="P285" s="5">
        <v>47078687.024999999</v>
      </c>
      <c r="Q285" s="6">
        <f t="shared" si="28"/>
        <v>150501990.8461</v>
      </c>
    </row>
    <row r="286" spans="1:17" ht="24.95" customHeight="1" x14ac:dyDescent="0.2">
      <c r="A286" s="152"/>
      <c r="B286" s="150"/>
      <c r="C286" s="1">
        <v>8</v>
      </c>
      <c r="D286" s="1" t="s">
        <v>341</v>
      </c>
      <c r="E286" s="5">
        <v>145318874.81619999</v>
      </c>
      <c r="F286" s="5">
        <v>0</v>
      </c>
      <c r="G286" s="5">
        <v>53076760.680699997</v>
      </c>
      <c r="H286" s="6">
        <f t="shared" si="27"/>
        <v>198395635.49689999</v>
      </c>
      <c r="I286" s="11"/>
      <c r="J286" s="147"/>
      <c r="K286" s="150"/>
      <c r="L286" s="12">
        <v>31</v>
      </c>
      <c r="M286" s="1" t="s">
        <v>717</v>
      </c>
      <c r="N286" s="5">
        <v>103874792.7498</v>
      </c>
      <c r="O286" s="5">
        <v>0</v>
      </c>
      <c r="P286" s="5">
        <v>48225004.8772</v>
      </c>
      <c r="Q286" s="6">
        <f t="shared" si="28"/>
        <v>152099797.627</v>
      </c>
    </row>
    <row r="287" spans="1:17" ht="24.95" customHeight="1" x14ac:dyDescent="0.2">
      <c r="A287" s="152"/>
      <c r="B287" s="150"/>
      <c r="C287" s="1">
        <v>9</v>
      </c>
      <c r="D287" s="1" t="s">
        <v>342</v>
      </c>
      <c r="E287" s="5">
        <v>132229472.69660001</v>
      </c>
      <c r="F287" s="5">
        <v>0</v>
      </c>
      <c r="G287" s="5">
        <v>42705035.888099998</v>
      </c>
      <c r="H287" s="6">
        <f t="shared" si="27"/>
        <v>174934508.58469999</v>
      </c>
      <c r="I287" s="11"/>
      <c r="J287" s="147"/>
      <c r="K287" s="150"/>
      <c r="L287" s="12">
        <v>32</v>
      </c>
      <c r="M287" s="1" t="s">
        <v>718</v>
      </c>
      <c r="N287" s="5">
        <v>103370383.76809999</v>
      </c>
      <c r="O287" s="5">
        <v>0</v>
      </c>
      <c r="P287" s="5">
        <v>45818292.505199999</v>
      </c>
      <c r="Q287" s="6">
        <f t="shared" si="28"/>
        <v>149188676.27329999</v>
      </c>
    </row>
    <row r="288" spans="1:17" ht="24.95" customHeight="1" x14ac:dyDescent="0.2">
      <c r="A288" s="152"/>
      <c r="B288" s="150"/>
      <c r="C288" s="1">
        <v>10</v>
      </c>
      <c r="D288" s="1" t="s">
        <v>343</v>
      </c>
      <c r="E288" s="5">
        <v>123656706.6163</v>
      </c>
      <c r="F288" s="5">
        <v>0</v>
      </c>
      <c r="G288" s="5">
        <v>42805604.693999998</v>
      </c>
      <c r="H288" s="6">
        <f t="shared" si="27"/>
        <v>166462311.31029999</v>
      </c>
      <c r="I288" s="11"/>
      <c r="J288" s="148"/>
      <c r="K288" s="151"/>
      <c r="L288" s="12">
        <v>33</v>
      </c>
      <c r="M288" s="1" t="s">
        <v>719</v>
      </c>
      <c r="N288" s="5">
        <v>119153973.00669999</v>
      </c>
      <c r="O288" s="5">
        <v>0</v>
      </c>
      <c r="P288" s="5">
        <v>48764764.227399997</v>
      </c>
      <c r="Q288" s="6">
        <f t="shared" si="28"/>
        <v>167918737.23409998</v>
      </c>
    </row>
    <row r="289" spans="1:17" ht="24.95" customHeight="1" x14ac:dyDescent="0.2">
      <c r="A289" s="152"/>
      <c r="B289" s="150"/>
      <c r="C289" s="1">
        <v>11</v>
      </c>
      <c r="D289" s="1" t="s">
        <v>344</v>
      </c>
      <c r="E289" s="5">
        <v>129460259.6522</v>
      </c>
      <c r="F289" s="5">
        <v>0</v>
      </c>
      <c r="G289" s="5">
        <v>42838819.230700001</v>
      </c>
      <c r="H289" s="6">
        <f t="shared" si="27"/>
        <v>172299078.8829</v>
      </c>
      <c r="I289" s="11"/>
      <c r="J289" s="18"/>
      <c r="K289" s="142" t="s">
        <v>886</v>
      </c>
      <c r="L289" s="143"/>
      <c r="M289" s="144"/>
      <c r="N289" s="14">
        <f>SUM(N256:N288)</f>
        <v>3844995556.5529995</v>
      </c>
      <c r="O289" s="14">
        <f t="shared" ref="O289:Q289" si="29">SUM(O256:O288)</f>
        <v>0</v>
      </c>
      <c r="P289" s="14">
        <f t="shared" si="29"/>
        <v>1692808231.8681002</v>
      </c>
      <c r="Q289" s="14">
        <f t="shared" si="29"/>
        <v>5537803788.4211006</v>
      </c>
    </row>
    <row r="290" spans="1:17" ht="24.95" customHeight="1" x14ac:dyDescent="0.2">
      <c r="A290" s="152"/>
      <c r="B290" s="150"/>
      <c r="C290" s="1">
        <v>12</v>
      </c>
      <c r="D290" s="1" t="s">
        <v>345</v>
      </c>
      <c r="E290" s="5">
        <v>125696836.5465</v>
      </c>
      <c r="F290" s="5">
        <v>0</v>
      </c>
      <c r="G290" s="5">
        <v>42646470.980899997</v>
      </c>
      <c r="H290" s="6">
        <f t="shared" si="27"/>
        <v>168343307.52739999</v>
      </c>
      <c r="I290" s="11"/>
      <c r="J290" s="146">
        <v>31</v>
      </c>
      <c r="K290" s="149" t="s">
        <v>71</v>
      </c>
      <c r="L290" s="12">
        <v>1</v>
      </c>
      <c r="M290" s="1" t="s">
        <v>720</v>
      </c>
      <c r="N290" s="5">
        <v>140552446.31479999</v>
      </c>
      <c r="O290" s="5">
        <v>0</v>
      </c>
      <c r="P290" s="5">
        <v>45009260.828400001</v>
      </c>
      <c r="Q290" s="6">
        <f t="shared" si="28"/>
        <v>185561707.14319998</v>
      </c>
    </row>
    <row r="291" spans="1:17" ht="24.95" customHeight="1" x14ac:dyDescent="0.2">
      <c r="A291" s="152"/>
      <c r="B291" s="150"/>
      <c r="C291" s="1">
        <v>13</v>
      </c>
      <c r="D291" s="1" t="s">
        <v>346</v>
      </c>
      <c r="E291" s="5">
        <v>162793846.7128</v>
      </c>
      <c r="F291" s="5">
        <v>0</v>
      </c>
      <c r="G291" s="5">
        <v>57721429.673</v>
      </c>
      <c r="H291" s="6">
        <f t="shared" si="27"/>
        <v>220515276.3858</v>
      </c>
      <c r="I291" s="11"/>
      <c r="J291" s="147"/>
      <c r="K291" s="150"/>
      <c r="L291" s="12">
        <v>2</v>
      </c>
      <c r="M291" s="1" t="s">
        <v>538</v>
      </c>
      <c r="N291" s="5">
        <v>141782812.9605</v>
      </c>
      <c r="O291" s="5">
        <v>0</v>
      </c>
      <c r="P291" s="5">
        <v>46081748.0392</v>
      </c>
      <c r="Q291" s="6">
        <f t="shared" si="28"/>
        <v>187864560.99970001</v>
      </c>
    </row>
    <row r="292" spans="1:17" ht="24.95" customHeight="1" x14ac:dyDescent="0.2">
      <c r="A292" s="152"/>
      <c r="B292" s="150"/>
      <c r="C292" s="1">
        <v>14</v>
      </c>
      <c r="D292" s="1" t="s">
        <v>347</v>
      </c>
      <c r="E292" s="5">
        <v>111699477.4216</v>
      </c>
      <c r="F292" s="5">
        <v>0</v>
      </c>
      <c r="G292" s="5">
        <v>40786086.8508</v>
      </c>
      <c r="H292" s="6">
        <f t="shared" si="27"/>
        <v>152485564.27239999</v>
      </c>
      <c r="I292" s="11"/>
      <c r="J292" s="147"/>
      <c r="K292" s="150"/>
      <c r="L292" s="12">
        <v>3</v>
      </c>
      <c r="M292" s="1" t="s">
        <v>721</v>
      </c>
      <c r="N292" s="5">
        <v>141164978.9689</v>
      </c>
      <c r="O292" s="5">
        <v>0</v>
      </c>
      <c r="P292" s="5">
        <v>45304120.795699999</v>
      </c>
      <c r="Q292" s="6">
        <f t="shared" si="28"/>
        <v>186469099.76459998</v>
      </c>
    </row>
    <row r="293" spans="1:17" ht="24.95" customHeight="1" x14ac:dyDescent="0.2">
      <c r="A293" s="152"/>
      <c r="B293" s="150"/>
      <c r="C293" s="1">
        <v>15</v>
      </c>
      <c r="D293" s="1" t="s">
        <v>348</v>
      </c>
      <c r="E293" s="5">
        <v>123633257.6777</v>
      </c>
      <c r="F293" s="5">
        <v>0</v>
      </c>
      <c r="G293" s="5">
        <v>45585911.213399999</v>
      </c>
      <c r="H293" s="6">
        <f t="shared" si="27"/>
        <v>169219168.89109999</v>
      </c>
      <c r="I293" s="11"/>
      <c r="J293" s="147"/>
      <c r="K293" s="150"/>
      <c r="L293" s="12">
        <v>4</v>
      </c>
      <c r="M293" s="1" t="s">
        <v>722</v>
      </c>
      <c r="N293" s="5">
        <v>107171395.65710001</v>
      </c>
      <c r="O293" s="5">
        <v>0</v>
      </c>
      <c r="P293" s="5">
        <v>36713490.835299999</v>
      </c>
      <c r="Q293" s="6">
        <f t="shared" si="28"/>
        <v>143884886.49239999</v>
      </c>
    </row>
    <row r="294" spans="1:17" ht="24.95" customHeight="1" x14ac:dyDescent="0.2">
      <c r="A294" s="152"/>
      <c r="B294" s="150"/>
      <c r="C294" s="1">
        <v>16</v>
      </c>
      <c r="D294" s="1" t="s">
        <v>349</v>
      </c>
      <c r="E294" s="5">
        <v>140383915.60620001</v>
      </c>
      <c r="F294" s="5">
        <v>0</v>
      </c>
      <c r="G294" s="5">
        <v>50724079.755599998</v>
      </c>
      <c r="H294" s="6">
        <f t="shared" si="27"/>
        <v>191107995.36180001</v>
      </c>
      <c r="I294" s="11"/>
      <c r="J294" s="147"/>
      <c r="K294" s="150"/>
      <c r="L294" s="12">
        <v>5</v>
      </c>
      <c r="M294" s="1" t="s">
        <v>723</v>
      </c>
      <c r="N294" s="5">
        <v>186463602.0165</v>
      </c>
      <c r="O294" s="5">
        <v>0</v>
      </c>
      <c r="P294" s="5">
        <v>68512292.542500004</v>
      </c>
      <c r="Q294" s="6">
        <f t="shared" si="28"/>
        <v>254975894.55900002</v>
      </c>
    </row>
    <row r="295" spans="1:17" ht="24.95" customHeight="1" x14ac:dyDescent="0.2">
      <c r="A295" s="152"/>
      <c r="B295" s="151"/>
      <c r="C295" s="1">
        <v>17</v>
      </c>
      <c r="D295" s="1" t="s">
        <v>350</v>
      </c>
      <c r="E295" s="5">
        <v>116257284.08140001</v>
      </c>
      <c r="F295" s="5">
        <v>0</v>
      </c>
      <c r="G295" s="5">
        <v>40591148.052299999</v>
      </c>
      <c r="H295" s="6">
        <f t="shared" si="27"/>
        <v>156848432.13370001</v>
      </c>
      <c r="I295" s="11"/>
      <c r="J295" s="147"/>
      <c r="K295" s="150"/>
      <c r="L295" s="12">
        <v>6</v>
      </c>
      <c r="M295" s="1" t="s">
        <v>724</v>
      </c>
      <c r="N295" s="5">
        <v>161243574.82640001</v>
      </c>
      <c r="O295" s="5">
        <v>0</v>
      </c>
      <c r="P295" s="5">
        <v>57170869.815399997</v>
      </c>
      <c r="Q295" s="6">
        <f t="shared" si="28"/>
        <v>218414444.64180002</v>
      </c>
    </row>
    <row r="296" spans="1:17" ht="24.95" customHeight="1" x14ac:dyDescent="0.2">
      <c r="A296" s="1"/>
      <c r="B296" s="142" t="s">
        <v>870</v>
      </c>
      <c r="C296" s="143"/>
      <c r="D296" s="144"/>
      <c r="E296" s="14">
        <f>SUM(E279:E295)</f>
        <v>2257735729.1303</v>
      </c>
      <c r="F296" s="14">
        <v>0</v>
      </c>
      <c r="G296" s="14">
        <f>SUM(G279:G295)</f>
        <v>795627148.94459999</v>
      </c>
      <c r="H296" s="8">
        <f t="shared" si="27"/>
        <v>3053362878.0749002</v>
      </c>
      <c r="I296" s="11"/>
      <c r="J296" s="147"/>
      <c r="K296" s="150"/>
      <c r="L296" s="12">
        <v>7</v>
      </c>
      <c r="M296" s="1" t="s">
        <v>725</v>
      </c>
      <c r="N296" s="5">
        <v>141546624.10460001</v>
      </c>
      <c r="O296" s="5">
        <v>0</v>
      </c>
      <c r="P296" s="5">
        <v>44142444.689800002</v>
      </c>
      <c r="Q296" s="6">
        <f t="shared" si="28"/>
        <v>185689068.79440001</v>
      </c>
    </row>
    <row r="297" spans="1:17" ht="24.95" customHeight="1" x14ac:dyDescent="0.2">
      <c r="A297" s="152">
        <v>15</v>
      </c>
      <c r="B297" s="149" t="s">
        <v>55</v>
      </c>
      <c r="C297" s="1">
        <v>1</v>
      </c>
      <c r="D297" s="1" t="s">
        <v>351</v>
      </c>
      <c r="E297" s="5">
        <v>185490544.04960001</v>
      </c>
      <c r="F297" s="5">
        <v>0</v>
      </c>
      <c r="G297" s="5">
        <v>60471104.111599997</v>
      </c>
      <c r="H297" s="6">
        <f t="shared" si="27"/>
        <v>245961648.16119999</v>
      </c>
      <c r="I297" s="11"/>
      <c r="J297" s="147"/>
      <c r="K297" s="150"/>
      <c r="L297" s="12">
        <v>8</v>
      </c>
      <c r="M297" s="1" t="s">
        <v>726</v>
      </c>
      <c r="N297" s="5">
        <v>125008502.38</v>
      </c>
      <c r="O297" s="5">
        <v>0</v>
      </c>
      <c r="P297" s="5">
        <v>40027727.970100001</v>
      </c>
      <c r="Q297" s="6">
        <f t="shared" si="28"/>
        <v>165036230.35009998</v>
      </c>
    </row>
    <row r="298" spans="1:17" ht="24.95" customHeight="1" x14ac:dyDescent="0.2">
      <c r="A298" s="152"/>
      <c r="B298" s="150"/>
      <c r="C298" s="1">
        <v>2</v>
      </c>
      <c r="D298" s="1" t="s">
        <v>352</v>
      </c>
      <c r="E298" s="5">
        <v>134709260.5386</v>
      </c>
      <c r="F298" s="5">
        <v>0</v>
      </c>
      <c r="G298" s="5">
        <v>48878028.070600003</v>
      </c>
      <c r="H298" s="6">
        <f t="shared" si="27"/>
        <v>183587288.6092</v>
      </c>
      <c r="I298" s="11"/>
      <c r="J298" s="147"/>
      <c r="K298" s="150"/>
      <c r="L298" s="12">
        <v>9</v>
      </c>
      <c r="M298" s="1" t="s">
        <v>727</v>
      </c>
      <c r="N298" s="5">
        <v>128218186.10529999</v>
      </c>
      <c r="O298" s="5">
        <v>0</v>
      </c>
      <c r="P298" s="5">
        <v>41805862.1752</v>
      </c>
      <c r="Q298" s="6">
        <f t="shared" si="28"/>
        <v>170024048.28049999</v>
      </c>
    </row>
    <row r="299" spans="1:17" ht="24.95" customHeight="1" x14ac:dyDescent="0.2">
      <c r="A299" s="152"/>
      <c r="B299" s="150"/>
      <c r="C299" s="1">
        <v>3</v>
      </c>
      <c r="D299" s="1" t="s">
        <v>353</v>
      </c>
      <c r="E299" s="5">
        <v>135581911.06169999</v>
      </c>
      <c r="F299" s="5">
        <v>0</v>
      </c>
      <c r="G299" s="5">
        <v>47915361.625799999</v>
      </c>
      <c r="H299" s="6">
        <f t="shared" si="27"/>
        <v>183497272.6875</v>
      </c>
      <c r="I299" s="11"/>
      <c r="J299" s="147"/>
      <c r="K299" s="150"/>
      <c r="L299" s="12">
        <v>10</v>
      </c>
      <c r="M299" s="1" t="s">
        <v>728</v>
      </c>
      <c r="N299" s="5">
        <v>121633531.29449999</v>
      </c>
      <c r="O299" s="5">
        <v>0</v>
      </c>
      <c r="P299" s="5">
        <v>38628924.127800003</v>
      </c>
      <c r="Q299" s="6">
        <f t="shared" si="28"/>
        <v>160262455.42229998</v>
      </c>
    </row>
    <row r="300" spans="1:17" ht="24.95" customHeight="1" x14ac:dyDescent="0.2">
      <c r="A300" s="152"/>
      <c r="B300" s="150"/>
      <c r="C300" s="1">
        <v>4</v>
      </c>
      <c r="D300" s="1" t="s">
        <v>354</v>
      </c>
      <c r="E300" s="5">
        <v>147734787.3105</v>
      </c>
      <c r="F300" s="5">
        <v>0</v>
      </c>
      <c r="G300" s="5">
        <v>48382215.530699998</v>
      </c>
      <c r="H300" s="6">
        <f t="shared" si="27"/>
        <v>196117002.84119999</v>
      </c>
      <c r="I300" s="11"/>
      <c r="J300" s="147"/>
      <c r="K300" s="150"/>
      <c r="L300" s="12">
        <v>11</v>
      </c>
      <c r="M300" s="1" t="s">
        <v>729</v>
      </c>
      <c r="N300" s="5">
        <v>168052498.42320001</v>
      </c>
      <c r="O300" s="5">
        <v>0</v>
      </c>
      <c r="P300" s="5">
        <v>56080526.321599998</v>
      </c>
      <c r="Q300" s="6">
        <f t="shared" si="28"/>
        <v>224133024.7448</v>
      </c>
    </row>
    <row r="301" spans="1:17" ht="24.95" customHeight="1" x14ac:dyDescent="0.2">
      <c r="A301" s="152"/>
      <c r="B301" s="150"/>
      <c r="C301" s="1">
        <v>5</v>
      </c>
      <c r="D301" s="1" t="s">
        <v>355</v>
      </c>
      <c r="E301" s="5">
        <v>143692299.33250001</v>
      </c>
      <c r="F301" s="5">
        <v>0</v>
      </c>
      <c r="G301" s="5">
        <v>51055754.4309</v>
      </c>
      <c r="H301" s="6">
        <f t="shared" si="27"/>
        <v>194748053.76340002</v>
      </c>
      <c r="I301" s="11"/>
      <c r="J301" s="147"/>
      <c r="K301" s="150"/>
      <c r="L301" s="12">
        <v>12</v>
      </c>
      <c r="M301" s="1" t="s">
        <v>730</v>
      </c>
      <c r="N301" s="5">
        <v>113141737.0279</v>
      </c>
      <c r="O301" s="5">
        <v>0</v>
      </c>
      <c r="P301" s="5">
        <v>37806054.799500003</v>
      </c>
      <c r="Q301" s="6">
        <f t="shared" si="28"/>
        <v>150947791.8274</v>
      </c>
    </row>
    <row r="302" spans="1:17" ht="24.95" customHeight="1" x14ac:dyDescent="0.2">
      <c r="A302" s="152"/>
      <c r="B302" s="150"/>
      <c r="C302" s="1">
        <v>6</v>
      </c>
      <c r="D302" s="1" t="s">
        <v>55</v>
      </c>
      <c r="E302" s="5">
        <v>156462660.87940001</v>
      </c>
      <c r="F302" s="5">
        <v>0</v>
      </c>
      <c r="G302" s="5">
        <v>54008332.446800001</v>
      </c>
      <c r="H302" s="6">
        <f t="shared" si="27"/>
        <v>210470993.32620001</v>
      </c>
      <c r="I302" s="11"/>
      <c r="J302" s="147"/>
      <c r="K302" s="150"/>
      <c r="L302" s="12">
        <v>13</v>
      </c>
      <c r="M302" s="1" t="s">
        <v>731</v>
      </c>
      <c r="N302" s="5">
        <v>151046408.27129999</v>
      </c>
      <c r="O302" s="5">
        <v>0</v>
      </c>
      <c r="P302" s="5">
        <v>46528247.631999999</v>
      </c>
      <c r="Q302" s="6">
        <f t="shared" si="28"/>
        <v>197574655.90329999</v>
      </c>
    </row>
    <row r="303" spans="1:17" ht="24.95" customHeight="1" x14ac:dyDescent="0.2">
      <c r="A303" s="152"/>
      <c r="B303" s="150"/>
      <c r="C303" s="1">
        <v>7</v>
      </c>
      <c r="D303" s="1" t="s">
        <v>356</v>
      </c>
      <c r="E303" s="5">
        <v>122681184.412</v>
      </c>
      <c r="F303" s="5">
        <v>0</v>
      </c>
      <c r="G303" s="5">
        <v>43072978.2469</v>
      </c>
      <c r="H303" s="6">
        <f t="shared" si="27"/>
        <v>165754162.65889999</v>
      </c>
      <c r="I303" s="11"/>
      <c r="J303" s="147"/>
      <c r="K303" s="150"/>
      <c r="L303" s="12">
        <v>14</v>
      </c>
      <c r="M303" s="1" t="s">
        <v>732</v>
      </c>
      <c r="N303" s="5">
        <v>150827945.21430001</v>
      </c>
      <c r="O303" s="5">
        <v>0</v>
      </c>
      <c r="P303" s="5">
        <v>47013420.417900003</v>
      </c>
      <c r="Q303" s="6">
        <f t="shared" si="28"/>
        <v>197841365.6322</v>
      </c>
    </row>
    <row r="304" spans="1:17" ht="24.95" customHeight="1" x14ac:dyDescent="0.2">
      <c r="A304" s="152"/>
      <c r="B304" s="150"/>
      <c r="C304" s="1">
        <v>8</v>
      </c>
      <c r="D304" s="1" t="s">
        <v>357</v>
      </c>
      <c r="E304" s="5">
        <v>131598168.3369</v>
      </c>
      <c r="F304" s="5">
        <v>0</v>
      </c>
      <c r="G304" s="5">
        <v>47281972.4397</v>
      </c>
      <c r="H304" s="6">
        <f t="shared" si="27"/>
        <v>178880140.7766</v>
      </c>
      <c r="I304" s="11"/>
      <c r="J304" s="147"/>
      <c r="K304" s="150"/>
      <c r="L304" s="12">
        <v>15</v>
      </c>
      <c r="M304" s="1" t="s">
        <v>733</v>
      </c>
      <c r="N304" s="5">
        <v>119195745.8101</v>
      </c>
      <c r="O304" s="5">
        <v>0</v>
      </c>
      <c r="P304" s="5">
        <v>40965229.0836</v>
      </c>
      <c r="Q304" s="6">
        <f t="shared" si="28"/>
        <v>160160974.8937</v>
      </c>
    </row>
    <row r="305" spans="1:17" ht="24.95" customHeight="1" x14ac:dyDescent="0.2">
      <c r="A305" s="152"/>
      <c r="B305" s="150"/>
      <c r="C305" s="1">
        <v>9</v>
      </c>
      <c r="D305" s="1" t="s">
        <v>358</v>
      </c>
      <c r="E305" s="5">
        <v>119975750.9483</v>
      </c>
      <c r="F305" s="5">
        <v>0</v>
      </c>
      <c r="G305" s="5">
        <v>41997900.487300001</v>
      </c>
      <c r="H305" s="6">
        <f t="shared" si="27"/>
        <v>161973651.43560001</v>
      </c>
      <c r="I305" s="11"/>
      <c r="J305" s="147"/>
      <c r="K305" s="150"/>
      <c r="L305" s="12">
        <v>16</v>
      </c>
      <c r="M305" s="1" t="s">
        <v>734</v>
      </c>
      <c r="N305" s="5">
        <v>151877029.3899</v>
      </c>
      <c r="O305" s="5">
        <v>0</v>
      </c>
      <c r="P305" s="5">
        <v>48039277.75</v>
      </c>
      <c r="Q305" s="6">
        <f t="shared" si="28"/>
        <v>199916307.1399</v>
      </c>
    </row>
    <row r="306" spans="1:17" ht="24.95" customHeight="1" x14ac:dyDescent="0.2">
      <c r="A306" s="152"/>
      <c r="B306" s="150"/>
      <c r="C306" s="1">
        <v>10</v>
      </c>
      <c r="D306" s="1" t="s">
        <v>359</v>
      </c>
      <c r="E306" s="5">
        <v>113781811.59739999</v>
      </c>
      <c r="F306" s="5">
        <v>0</v>
      </c>
      <c r="G306" s="5">
        <v>43231649.362000003</v>
      </c>
      <c r="H306" s="6">
        <f t="shared" si="27"/>
        <v>157013460.9594</v>
      </c>
      <c r="I306" s="11"/>
      <c r="J306" s="148"/>
      <c r="K306" s="151"/>
      <c r="L306" s="12">
        <v>17</v>
      </c>
      <c r="M306" s="1" t="s">
        <v>735</v>
      </c>
      <c r="N306" s="5">
        <v>161370019.81740001</v>
      </c>
      <c r="O306" s="5">
        <v>0</v>
      </c>
      <c r="P306" s="5">
        <v>43755342.680699997</v>
      </c>
      <c r="Q306" s="6">
        <f t="shared" si="28"/>
        <v>205125362.49810001</v>
      </c>
    </row>
    <row r="307" spans="1:17" ht="24.95" customHeight="1" x14ac:dyDescent="0.2">
      <c r="A307" s="152"/>
      <c r="B307" s="151"/>
      <c r="C307" s="1">
        <v>11</v>
      </c>
      <c r="D307" s="1" t="s">
        <v>360</v>
      </c>
      <c r="E307" s="5">
        <v>155293719.99579999</v>
      </c>
      <c r="F307" s="5">
        <v>0</v>
      </c>
      <c r="G307" s="5">
        <v>52828522.499200001</v>
      </c>
      <c r="H307" s="6">
        <f t="shared" si="27"/>
        <v>208122242.495</v>
      </c>
      <c r="I307" s="11"/>
      <c r="J307" s="18"/>
      <c r="K307" s="142" t="s">
        <v>887</v>
      </c>
      <c r="L307" s="143"/>
      <c r="M307" s="144"/>
      <c r="N307" s="14">
        <f>SUM(N290:N306)</f>
        <v>2410297038.5826998</v>
      </c>
      <c r="O307" s="14">
        <f t="shared" ref="O307:Q307" si="30">SUM(O290:O306)</f>
        <v>0</v>
      </c>
      <c r="P307" s="14">
        <f t="shared" si="30"/>
        <v>783584840.50469995</v>
      </c>
      <c r="Q307" s="14">
        <f t="shared" si="30"/>
        <v>3193881879.0874004</v>
      </c>
    </row>
    <row r="308" spans="1:17" ht="24.95" customHeight="1" x14ac:dyDescent="0.2">
      <c r="A308" s="1"/>
      <c r="B308" s="142" t="s">
        <v>871</v>
      </c>
      <c r="C308" s="143"/>
      <c r="D308" s="144"/>
      <c r="E308" s="14">
        <f>SUM(E297:E307)</f>
        <v>1547002098.4627001</v>
      </c>
      <c r="F308" s="14">
        <f>SUM(F297:F307)</f>
        <v>0</v>
      </c>
      <c r="G308" s="14">
        <f>SUM(G297:G307)</f>
        <v>539123819.25150001</v>
      </c>
      <c r="H308" s="8">
        <f t="shared" si="27"/>
        <v>2086125917.7142</v>
      </c>
      <c r="I308" s="11"/>
      <c r="J308" s="146">
        <v>32</v>
      </c>
      <c r="K308" s="149" t="s">
        <v>72</v>
      </c>
      <c r="L308" s="12">
        <v>1</v>
      </c>
      <c r="M308" s="1" t="s">
        <v>736</v>
      </c>
      <c r="N308" s="5">
        <v>107368603.3717</v>
      </c>
      <c r="O308" s="5">
        <v>0</v>
      </c>
      <c r="P308" s="5">
        <v>53769969.660400003</v>
      </c>
      <c r="Q308" s="6">
        <f t="shared" si="28"/>
        <v>161138573.03210002</v>
      </c>
    </row>
    <row r="309" spans="1:17" ht="24.95" customHeight="1" x14ac:dyDescent="0.2">
      <c r="A309" s="152">
        <v>16</v>
      </c>
      <c r="B309" s="149" t="s">
        <v>56</v>
      </c>
      <c r="C309" s="1">
        <v>1</v>
      </c>
      <c r="D309" s="1" t="s">
        <v>361</v>
      </c>
      <c r="E309" s="5">
        <v>121392506.9464</v>
      </c>
      <c r="F309" s="5">
        <v>0</v>
      </c>
      <c r="G309" s="5">
        <v>46072900.945</v>
      </c>
      <c r="H309" s="6">
        <f t="shared" si="27"/>
        <v>167465407.89140001</v>
      </c>
      <c r="I309" s="11"/>
      <c r="J309" s="147"/>
      <c r="K309" s="150"/>
      <c r="L309" s="12">
        <v>2</v>
      </c>
      <c r="M309" s="1" t="s">
        <v>737</v>
      </c>
      <c r="N309" s="5">
        <v>134148731.3954</v>
      </c>
      <c r="O309" s="5">
        <v>0</v>
      </c>
      <c r="P309" s="5">
        <v>61419305.203599997</v>
      </c>
      <c r="Q309" s="6">
        <f t="shared" si="28"/>
        <v>195568036.59900001</v>
      </c>
    </row>
    <row r="310" spans="1:17" ht="24.95" customHeight="1" x14ac:dyDescent="0.2">
      <c r="A310" s="152"/>
      <c r="B310" s="150"/>
      <c r="C310" s="1">
        <v>2</v>
      </c>
      <c r="D310" s="1" t="s">
        <v>362</v>
      </c>
      <c r="E310" s="5">
        <v>114236467.9948</v>
      </c>
      <c r="F310" s="5">
        <v>0</v>
      </c>
      <c r="G310" s="5">
        <v>43783040.828699999</v>
      </c>
      <c r="H310" s="6">
        <f t="shared" si="27"/>
        <v>158019508.82350001</v>
      </c>
      <c r="I310" s="11"/>
      <c r="J310" s="147"/>
      <c r="K310" s="150"/>
      <c r="L310" s="12">
        <v>3</v>
      </c>
      <c r="M310" s="1" t="s">
        <v>738</v>
      </c>
      <c r="N310" s="5">
        <v>123579120.32969999</v>
      </c>
      <c r="O310" s="5">
        <v>0</v>
      </c>
      <c r="P310" s="5">
        <v>52776216.629699998</v>
      </c>
      <c r="Q310" s="6">
        <f t="shared" si="28"/>
        <v>176355336.9594</v>
      </c>
    </row>
    <row r="311" spans="1:17" ht="24.95" customHeight="1" x14ac:dyDescent="0.2">
      <c r="A311" s="152"/>
      <c r="B311" s="150"/>
      <c r="C311" s="1">
        <v>3</v>
      </c>
      <c r="D311" s="1" t="s">
        <v>363</v>
      </c>
      <c r="E311" s="5">
        <v>104947852.5495</v>
      </c>
      <c r="F311" s="5">
        <v>0</v>
      </c>
      <c r="G311" s="5">
        <v>40084939.870800003</v>
      </c>
      <c r="H311" s="6">
        <f t="shared" si="27"/>
        <v>145032792.42030001</v>
      </c>
      <c r="I311" s="11"/>
      <c r="J311" s="147"/>
      <c r="K311" s="150"/>
      <c r="L311" s="12">
        <v>4</v>
      </c>
      <c r="M311" s="1" t="s">
        <v>739</v>
      </c>
      <c r="N311" s="5">
        <v>131918234.9048</v>
      </c>
      <c r="O311" s="5">
        <v>0</v>
      </c>
      <c r="P311" s="5">
        <v>57865072.224699996</v>
      </c>
      <c r="Q311" s="6">
        <f t="shared" si="28"/>
        <v>189783307.1295</v>
      </c>
    </row>
    <row r="312" spans="1:17" ht="24.95" customHeight="1" x14ac:dyDescent="0.2">
      <c r="A312" s="152"/>
      <c r="B312" s="150"/>
      <c r="C312" s="1">
        <v>4</v>
      </c>
      <c r="D312" s="1" t="s">
        <v>364</v>
      </c>
      <c r="E312" s="5">
        <v>111620137.00220001</v>
      </c>
      <c r="F312" s="5">
        <v>0</v>
      </c>
      <c r="G312" s="5">
        <v>43291854.268799998</v>
      </c>
      <c r="H312" s="6">
        <f t="shared" si="27"/>
        <v>154911991.271</v>
      </c>
      <c r="I312" s="11"/>
      <c r="J312" s="147"/>
      <c r="K312" s="150"/>
      <c r="L312" s="12">
        <v>5</v>
      </c>
      <c r="M312" s="1" t="s">
        <v>740</v>
      </c>
      <c r="N312" s="5">
        <v>122453125.5178</v>
      </c>
      <c r="O312" s="5">
        <v>0</v>
      </c>
      <c r="P312" s="5">
        <v>58706167.914300002</v>
      </c>
      <c r="Q312" s="6">
        <f t="shared" si="28"/>
        <v>181159293.4321</v>
      </c>
    </row>
    <row r="313" spans="1:17" ht="24.95" customHeight="1" x14ac:dyDescent="0.2">
      <c r="A313" s="152"/>
      <c r="B313" s="150"/>
      <c r="C313" s="1">
        <v>5</v>
      </c>
      <c r="D313" s="1" t="s">
        <v>365</v>
      </c>
      <c r="E313" s="5">
        <v>119690977.14839999</v>
      </c>
      <c r="F313" s="5">
        <v>0</v>
      </c>
      <c r="G313" s="5">
        <v>42626915.898900002</v>
      </c>
      <c r="H313" s="6">
        <f t="shared" si="27"/>
        <v>162317893.04729998</v>
      </c>
      <c r="I313" s="11"/>
      <c r="J313" s="147"/>
      <c r="K313" s="150"/>
      <c r="L313" s="12">
        <v>6</v>
      </c>
      <c r="M313" s="1" t="s">
        <v>741</v>
      </c>
      <c r="N313" s="5">
        <v>122432663.8054</v>
      </c>
      <c r="O313" s="5">
        <v>0</v>
      </c>
      <c r="P313" s="5">
        <v>58267439.968000002</v>
      </c>
      <c r="Q313" s="6">
        <f t="shared" si="28"/>
        <v>180700103.77340001</v>
      </c>
    </row>
    <row r="314" spans="1:17" ht="24.95" customHeight="1" x14ac:dyDescent="0.2">
      <c r="A314" s="152"/>
      <c r="B314" s="150"/>
      <c r="C314" s="1">
        <v>6</v>
      </c>
      <c r="D314" s="1" t="s">
        <v>366</v>
      </c>
      <c r="E314" s="5">
        <v>120091759.18089999</v>
      </c>
      <c r="F314" s="5">
        <v>0</v>
      </c>
      <c r="G314" s="5">
        <v>42763197.270599999</v>
      </c>
      <c r="H314" s="6">
        <f t="shared" si="27"/>
        <v>162854956.4515</v>
      </c>
      <c r="I314" s="11"/>
      <c r="J314" s="147"/>
      <c r="K314" s="150"/>
      <c r="L314" s="12">
        <v>7</v>
      </c>
      <c r="M314" s="1" t="s">
        <v>742</v>
      </c>
      <c r="N314" s="5">
        <v>132688992.4189</v>
      </c>
      <c r="O314" s="5">
        <v>0</v>
      </c>
      <c r="P314" s="5">
        <v>61451502.024599999</v>
      </c>
      <c r="Q314" s="6">
        <f t="shared" si="28"/>
        <v>194140494.44349998</v>
      </c>
    </row>
    <row r="315" spans="1:17" ht="24.95" customHeight="1" x14ac:dyDescent="0.2">
      <c r="A315" s="152"/>
      <c r="B315" s="150"/>
      <c r="C315" s="1">
        <v>7</v>
      </c>
      <c r="D315" s="1" t="s">
        <v>367</v>
      </c>
      <c r="E315" s="5">
        <v>107488458.3585</v>
      </c>
      <c r="F315" s="5">
        <v>0</v>
      </c>
      <c r="G315" s="5">
        <v>39142442.698899999</v>
      </c>
      <c r="H315" s="6">
        <f t="shared" si="27"/>
        <v>146630901.05739999</v>
      </c>
      <c r="I315" s="11"/>
      <c r="J315" s="147"/>
      <c r="K315" s="150"/>
      <c r="L315" s="12">
        <v>8</v>
      </c>
      <c r="M315" s="1" t="s">
        <v>743</v>
      </c>
      <c r="N315" s="5">
        <v>128550534.0265</v>
      </c>
      <c r="O315" s="5">
        <v>0</v>
      </c>
      <c r="P315" s="5">
        <v>56003115.261500001</v>
      </c>
      <c r="Q315" s="6">
        <f t="shared" si="28"/>
        <v>184553649.28799999</v>
      </c>
    </row>
    <row r="316" spans="1:17" ht="24.95" customHeight="1" x14ac:dyDescent="0.2">
      <c r="A316" s="152"/>
      <c r="B316" s="150"/>
      <c r="C316" s="1">
        <v>8</v>
      </c>
      <c r="D316" s="1" t="s">
        <v>368</v>
      </c>
      <c r="E316" s="5">
        <v>113852539.286</v>
      </c>
      <c r="F316" s="5">
        <v>0</v>
      </c>
      <c r="G316" s="5">
        <v>41785912.7289</v>
      </c>
      <c r="H316" s="6">
        <f t="shared" si="27"/>
        <v>155638452.0149</v>
      </c>
      <c r="I316" s="11"/>
      <c r="J316" s="147"/>
      <c r="K316" s="150"/>
      <c r="L316" s="12">
        <v>9</v>
      </c>
      <c r="M316" s="1" t="s">
        <v>744</v>
      </c>
      <c r="N316" s="5">
        <v>122614934.2703</v>
      </c>
      <c r="O316" s="5">
        <v>0</v>
      </c>
      <c r="P316" s="5">
        <v>57022403.701899998</v>
      </c>
      <c r="Q316" s="6">
        <f t="shared" si="28"/>
        <v>179637337.97220001</v>
      </c>
    </row>
    <row r="317" spans="1:17" ht="24.95" customHeight="1" x14ac:dyDescent="0.2">
      <c r="A317" s="152"/>
      <c r="B317" s="150"/>
      <c r="C317" s="1">
        <v>9</v>
      </c>
      <c r="D317" s="1" t="s">
        <v>369</v>
      </c>
      <c r="E317" s="5">
        <v>128093314.7819</v>
      </c>
      <c r="F317" s="5">
        <v>0</v>
      </c>
      <c r="G317" s="5">
        <v>46358231.393399999</v>
      </c>
      <c r="H317" s="6">
        <f t="shared" si="27"/>
        <v>174451546.1753</v>
      </c>
      <c r="I317" s="11"/>
      <c r="J317" s="147"/>
      <c r="K317" s="150"/>
      <c r="L317" s="12">
        <v>10</v>
      </c>
      <c r="M317" s="1" t="s">
        <v>745</v>
      </c>
      <c r="N317" s="5">
        <v>143785744.92199999</v>
      </c>
      <c r="O317" s="5">
        <v>0</v>
      </c>
      <c r="P317" s="5">
        <v>61421988.272</v>
      </c>
      <c r="Q317" s="6">
        <f t="shared" si="28"/>
        <v>205207733.19400001</v>
      </c>
    </row>
    <row r="318" spans="1:17" ht="24.95" customHeight="1" x14ac:dyDescent="0.2">
      <c r="A318" s="152"/>
      <c r="B318" s="150"/>
      <c r="C318" s="1">
        <v>10</v>
      </c>
      <c r="D318" s="1" t="s">
        <v>370</v>
      </c>
      <c r="E318" s="5">
        <v>113216562.83059999</v>
      </c>
      <c r="F318" s="5">
        <v>0</v>
      </c>
      <c r="G318" s="5">
        <v>43187769.718099996</v>
      </c>
      <c r="H318" s="6">
        <f t="shared" si="27"/>
        <v>156404332.54869998</v>
      </c>
      <c r="I318" s="11"/>
      <c r="J318" s="147"/>
      <c r="K318" s="150"/>
      <c r="L318" s="12">
        <v>11</v>
      </c>
      <c r="M318" s="1" t="s">
        <v>746</v>
      </c>
      <c r="N318" s="5">
        <v>128055626.31219999</v>
      </c>
      <c r="O318" s="5">
        <v>0</v>
      </c>
      <c r="P318" s="5">
        <v>59513678.988899998</v>
      </c>
      <c r="Q318" s="6">
        <f t="shared" si="28"/>
        <v>187569305.30109999</v>
      </c>
    </row>
    <row r="319" spans="1:17" ht="24.95" customHeight="1" x14ac:dyDescent="0.2">
      <c r="A319" s="152"/>
      <c r="B319" s="150"/>
      <c r="C319" s="1">
        <v>11</v>
      </c>
      <c r="D319" s="1" t="s">
        <v>371</v>
      </c>
      <c r="E319" s="5">
        <v>139647878.60870001</v>
      </c>
      <c r="F319" s="5">
        <v>0</v>
      </c>
      <c r="G319" s="5">
        <v>49949749.771399997</v>
      </c>
      <c r="H319" s="6">
        <f t="shared" si="27"/>
        <v>189597628.38010001</v>
      </c>
      <c r="I319" s="11"/>
      <c r="J319" s="147"/>
      <c r="K319" s="150"/>
      <c r="L319" s="12">
        <v>12</v>
      </c>
      <c r="M319" s="1" t="s">
        <v>747</v>
      </c>
      <c r="N319" s="5">
        <v>122560219.58759999</v>
      </c>
      <c r="O319" s="5">
        <v>0</v>
      </c>
      <c r="P319" s="5">
        <v>55895977.563900001</v>
      </c>
      <c r="Q319" s="6">
        <f t="shared" si="28"/>
        <v>178456197.15149999</v>
      </c>
    </row>
    <row r="320" spans="1:17" ht="24.95" customHeight="1" x14ac:dyDescent="0.2">
      <c r="A320" s="152"/>
      <c r="B320" s="150"/>
      <c r="C320" s="1">
        <v>12</v>
      </c>
      <c r="D320" s="1" t="s">
        <v>372</v>
      </c>
      <c r="E320" s="5">
        <v>118602298.53470001</v>
      </c>
      <c r="F320" s="5">
        <v>0</v>
      </c>
      <c r="G320" s="5">
        <v>42768100.809500001</v>
      </c>
      <c r="H320" s="6">
        <f t="shared" si="27"/>
        <v>161370399.34420002</v>
      </c>
      <c r="I320" s="11"/>
      <c r="J320" s="147"/>
      <c r="K320" s="150"/>
      <c r="L320" s="12">
        <v>13</v>
      </c>
      <c r="M320" s="1" t="s">
        <v>748</v>
      </c>
      <c r="N320" s="5">
        <v>145500283.3073</v>
      </c>
      <c r="O320" s="5">
        <v>0</v>
      </c>
      <c r="P320" s="5">
        <v>65563443.156300001</v>
      </c>
      <c r="Q320" s="6">
        <f t="shared" si="28"/>
        <v>211063726.46360001</v>
      </c>
    </row>
    <row r="321" spans="1:17" ht="24.95" customHeight="1" x14ac:dyDescent="0.2">
      <c r="A321" s="152"/>
      <c r="B321" s="150"/>
      <c r="C321" s="1">
        <v>13</v>
      </c>
      <c r="D321" s="1" t="s">
        <v>373</v>
      </c>
      <c r="E321" s="5">
        <v>107142245.7123</v>
      </c>
      <c r="F321" s="5">
        <v>0</v>
      </c>
      <c r="G321" s="5">
        <v>41396775.288500004</v>
      </c>
      <c r="H321" s="6">
        <f t="shared" si="27"/>
        <v>148539021.00080001</v>
      </c>
      <c r="I321" s="11"/>
      <c r="J321" s="147"/>
      <c r="K321" s="150"/>
      <c r="L321" s="12">
        <v>14</v>
      </c>
      <c r="M321" s="1" t="s">
        <v>749</v>
      </c>
      <c r="N321" s="5">
        <v>178180877.55649999</v>
      </c>
      <c r="O321" s="5">
        <v>0</v>
      </c>
      <c r="P321" s="5">
        <v>81344696.479900002</v>
      </c>
      <c r="Q321" s="6">
        <f t="shared" si="28"/>
        <v>259525574.03639999</v>
      </c>
    </row>
    <row r="322" spans="1:17" ht="24.95" customHeight="1" x14ac:dyDescent="0.2">
      <c r="A322" s="152"/>
      <c r="B322" s="150"/>
      <c r="C322" s="1">
        <v>14</v>
      </c>
      <c r="D322" s="1" t="s">
        <v>374</v>
      </c>
      <c r="E322" s="5">
        <v>104266856.65880001</v>
      </c>
      <c r="F322" s="5">
        <v>0</v>
      </c>
      <c r="G322" s="5">
        <v>39857434.172799997</v>
      </c>
      <c r="H322" s="6">
        <f t="shared" si="27"/>
        <v>144124290.83160001</v>
      </c>
      <c r="I322" s="11"/>
      <c r="J322" s="147"/>
      <c r="K322" s="150"/>
      <c r="L322" s="12">
        <v>15</v>
      </c>
      <c r="M322" s="1" t="s">
        <v>750</v>
      </c>
      <c r="N322" s="5">
        <v>143853134.86140001</v>
      </c>
      <c r="O322" s="5">
        <v>0</v>
      </c>
      <c r="P322" s="5">
        <v>64524540.560500003</v>
      </c>
      <c r="Q322" s="6">
        <f t="shared" si="28"/>
        <v>208377675.4219</v>
      </c>
    </row>
    <row r="323" spans="1:17" ht="24.95" customHeight="1" x14ac:dyDescent="0.2">
      <c r="A323" s="152"/>
      <c r="B323" s="150"/>
      <c r="C323" s="1">
        <v>15</v>
      </c>
      <c r="D323" s="1" t="s">
        <v>375</v>
      </c>
      <c r="E323" s="5">
        <v>92885241.316599995</v>
      </c>
      <c r="F323" s="5">
        <v>0</v>
      </c>
      <c r="G323" s="5">
        <v>35386887.068899997</v>
      </c>
      <c r="H323" s="6">
        <f t="shared" si="27"/>
        <v>128272128.38549998</v>
      </c>
      <c r="I323" s="11"/>
      <c r="J323" s="147"/>
      <c r="K323" s="150"/>
      <c r="L323" s="12">
        <v>16</v>
      </c>
      <c r="M323" s="1" t="s">
        <v>751</v>
      </c>
      <c r="N323" s="5">
        <v>145160426.1902</v>
      </c>
      <c r="O323" s="5">
        <v>0</v>
      </c>
      <c r="P323" s="5">
        <v>64619095.592399999</v>
      </c>
      <c r="Q323" s="6">
        <f t="shared" si="28"/>
        <v>209779521.78259999</v>
      </c>
    </row>
    <row r="324" spans="1:17" ht="24.95" customHeight="1" x14ac:dyDescent="0.2">
      <c r="A324" s="152"/>
      <c r="B324" s="150"/>
      <c r="C324" s="1">
        <v>16</v>
      </c>
      <c r="D324" s="1" t="s">
        <v>376</v>
      </c>
      <c r="E324" s="5">
        <v>100686388.4637</v>
      </c>
      <c r="F324" s="5">
        <v>0</v>
      </c>
      <c r="G324" s="5">
        <v>38899116.149099998</v>
      </c>
      <c r="H324" s="6">
        <f t="shared" si="27"/>
        <v>139585504.6128</v>
      </c>
      <c r="I324" s="11"/>
      <c r="J324" s="147"/>
      <c r="K324" s="150"/>
      <c r="L324" s="12">
        <v>17</v>
      </c>
      <c r="M324" s="1" t="s">
        <v>752</v>
      </c>
      <c r="N324" s="5">
        <v>99731696.779499993</v>
      </c>
      <c r="O324" s="5">
        <v>0</v>
      </c>
      <c r="P324" s="5">
        <v>45252245.145300001</v>
      </c>
      <c r="Q324" s="6">
        <f t="shared" si="28"/>
        <v>144983941.92479998</v>
      </c>
    </row>
    <row r="325" spans="1:17" ht="24.95" customHeight="1" x14ac:dyDescent="0.2">
      <c r="A325" s="152"/>
      <c r="B325" s="150"/>
      <c r="C325" s="1">
        <v>17</v>
      </c>
      <c r="D325" s="1" t="s">
        <v>377</v>
      </c>
      <c r="E325" s="5">
        <v>118202208.4073</v>
      </c>
      <c r="F325" s="5">
        <v>0</v>
      </c>
      <c r="G325" s="5">
        <v>41202299.087899998</v>
      </c>
      <c r="H325" s="6">
        <f t="shared" si="27"/>
        <v>159404507.49519998</v>
      </c>
      <c r="I325" s="11"/>
      <c r="J325" s="147"/>
      <c r="K325" s="150"/>
      <c r="L325" s="12">
        <v>18</v>
      </c>
      <c r="M325" s="1" t="s">
        <v>753</v>
      </c>
      <c r="N325" s="5">
        <v>122720278.8863</v>
      </c>
      <c r="O325" s="5">
        <v>0</v>
      </c>
      <c r="P325" s="5">
        <v>58884360.665200002</v>
      </c>
      <c r="Q325" s="6">
        <f t="shared" si="28"/>
        <v>181604639.55149999</v>
      </c>
    </row>
    <row r="326" spans="1:17" ht="24.95" customHeight="1" x14ac:dyDescent="0.2">
      <c r="A326" s="152"/>
      <c r="B326" s="150"/>
      <c r="C326" s="1">
        <v>18</v>
      </c>
      <c r="D326" s="1" t="s">
        <v>378</v>
      </c>
      <c r="E326" s="5">
        <v>127939981.6699</v>
      </c>
      <c r="F326" s="5">
        <v>0</v>
      </c>
      <c r="G326" s="5">
        <v>44859598.902000003</v>
      </c>
      <c r="H326" s="6">
        <f t="shared" si="27"/>
        <v>172799580.57190001</v>
      </c>
      <c r="I326" s="11"/>
      <c r="J326" s="147"/>
      <c r="K326" s="150"/>
      <c r="L326" s="12">
        <v>19</v>
      </c>
      <c r="M326" s="1" t="s">
        <v>754</v>
      </c>
      <c r="N326" s="5">
        <v>97267920.954500005</v>
      </c>
      <c r="O326" s="5">
        <v>0</v>
      </c>
      <c r="P326" s="5">
        <v>47628426.049000002</v>
      </c>
      <c r="Q326" s="6">
        <f t="shared" si="28"/>
        <v>144896347.00350001</v>
      </c>
    </row>
    <row r="327" spans="1:17" ht="24.95" customHeight="1" x14ac:dyDescent="0.2">
      <c r="A327" s="152"/>
      <c r="B327" s="150"/>
      <c r="C327" s="1">
        <v>19</v>
      </c>
      <c r="D327" s="1" t="s">
        <v>379</v>
      </c>
      <c r="E327" s="5">
        <v>112094145.0977</v>
      </c>
      <c r="F327" s="5">
        <v>0</v>
      </c>
      <c r="G327" s="5">
        <v>40205770.4692</v>
      </c>
      <c r="H327" s="6">
        <f t="shared" si="27"/>
        <v>152299915.56690001</v>
      </c>
      <c r="I327" s="11"/>
      <c r="J327" s="147"/>
      <c r="K327" s="150"/>
      <c r="L327" s="12">
        <v>20</v>
      </c>
      <c r="M327" s="1" t="s">
        <v>755</v>
      </c>
      <c r="N327" s="5">
        <v>105211733.58589999</v>
      </c>
      <c r="O327" s="5">
        <v>0</v>
      </c>
      <c r="P327" s="5">
        <v>52360341.024700001</v>
      </c>
      <c r="Q327" s="6">
        <f t="shared" si="28"/>
        <v>157572074.61059999</v>
      </c>
    </row>
    <row r="328" spans="1:17" ht="24.95" customHeight="1" x14ac:dyDescent="0.2">
      <c r="A328" s="152"/>
      <c r="B328" s="150"/>
      <c r="C328" s="1">
        <v>20</v>
      </c>
      <c r="D328" s="1" t="s">
        <v>380</v>
      </c>
      <c r="E328" s="5">
        <v>99583906.673800007</v>
      </c>
      <c r="F328" s="5">
        <v>0</v>
      </c>
      <c r="G328" s="5">
        <v>37153548.843500003</v>
      </c>
      <c r="H328" s="6">
        <f t="shared" si="27"/>
        <v>136737455.51730001</v>
      </c>
      <c r="I328" s="11"/>
      <c r="J328" s="147"/>
      <c r="K328" s="150"/>
      <c r="L328" s="12">
        <v>21</v>
      </c>
      <c r="M328" s="1" t="s">
        <v>756</v>
      </c>
      <c r="N328" s="5">
        <v>108664571.0042</v>
      </c>
      <c r="O328" s="5">
        <v>0</v>
      </c>
      <c r="P328" s="5">
        <v>49693556.055299997</v>
      </c>
      <c r="Q328" s="6">
        <f t="shared" si="28"/>
        <v>158358127.05949998</v>
      </c>
    </row>
    <row r="329" spans="1:17" ht="24.95" customHeight="1" x14ac:dyDescent="0.2">
      <c r="A329" s="152"/>
      <c r="B329" s="150"/>
      <c r="C329" s="1">
        <v>21</v>
      </c>
      <c r="D329" s="1" t="s">
        <v>381</v>
      </c>
      <c r="E329" s="5">
        <v>109528613.3275</v>
      </c>
      <c r="F329" s="5">
        <v>0</v>
      </c>
      <c r="G329" s="5">
        <v>41175375.884099998</v>
      </c>
      <c r="H329" s="6">
        <f t="shared" ref="H329:H392" si="31">E329+F329+G329</f>
        <v>150703989.21160001</v>
      </c>
      <c r="I329" s="11"/>
      <c r="J329" s="147"/>
      <c r="K329" s="150"/>
      <c r="L329" s="12">
        <v>22</v>
      </c>
      <c r="M329" s="1" t="s">
        <v>757</v>
      </c>
      <c r="N329" s="5">
        <v>201804217.4817</v>
      </c>
      <c r="O329" s="5">
        <v>0</v>
      </c>
      <c r="P329" s="5">
        <v>88406347.519700006</v>
      </c>
      <c r="Q329" s="6">
        <f t="shared" ref="Q329:Q392" si="32">N329+O329+P329</f>
        <v>290210565.00139999</v>
      </c>
    </row>
    <row r="330" spans="1:17" ht="24.95" customHeight="1" x14ac:dyDescent="0.2">
      <c r="A330" s="152"/>
      <c r="B330" s="150"/>
      <c r="C330" s="1">
        <v>22</v>
      </c>
      <c r="D330" s="1" t="s">
        <v>382</v>
      </c>
      <c r="E330" s="5">
        <v>106547585.30320001</v>
      </c>
      <c r="F330" s="5">
        <v>0</v>
      </c>
      <c r="G330" s="5">
        <v>39073885.674800001</v>
      </c>
      <c r="H330" s="6">
        <f t="shared" si="31"/>
        <v>145621470.97800002</v>
      </c>
      <c r="I330" s="11"/>
      <c r="J330" s="148"/>
      <c r="K330" s="151"/>
      <c r="L330" s="12">
        <v>23</v>
      </c>
      <c r="M330" s="1" t="s">
        <v>758</v>
      </c>
      <c r="N330" s="5">
        <v>119445127.2485</v>
      </c>
      <c r="O330" s="5">
        <v>0</v>
      </c>
      <c r="P330" s="5">
        <v>49241135.208099999</v>
      </c>
      <c r="Q330" s="6">
        <f t="shared" si="32"/>
        <v>168686262.45660001</v>
      </c>
    </row>
    <row r="331" spans="1:17" ht="24.95" customHeight="1" x14ac:dyDescent="0.2">
      <c r="A331" s="152"/>
      <c r="B331" s="150"/>
      <c r="C331" s="1">
        <v>23</v>
      </c>
      <c r="D331" s="1" t="s">
        <v>383</v>
      </c>
      <c r="E331" s="5">
        <v>103059010.35430001</v>
      </c>
      <c r="F331" s="5">
        <v>0</v>
      </c>
      <c r="G331" s="5">
        <v>38316982.821800001</v>
      </c>
      <c r="H331" s="6">
        <f t="shared" si="31"/>
        <v>141375993.17610002</v>
      </c>
      <c r="I331" s="11"/>
      <c r="J331" s="18"/>
      <c r="K331" s="142" t="s">
        <v>888</v>
      </c>
      <c r="L331" s="143"/>
      <c r="M331" s="144"/>
      <c r="N331" s="14">
        <f>SUM(N308:N330)</f>
        <v>2987696798.7182999</v>
      </c>
      <c r="O331" s="14">
        <f t="shared" ref="O331:Q331" si="33">SUM(O308:O330)</f>
        <v>0</v>
      </c>
      <c r="P331" s="14">
        <f t="shared" si="33"/>
        <v>1361631024.8699</v>
      </c>
      <c r="Q331" s="14">
        <f t="shared" si="33"/>
        <v>4349327823.5881996</v>
      </c>
    </row>
    <row r="332" spans="1:17" ht="24.95" customHeight="1" x14ac:dyDescent="0.2">
      <c r="A332" s="152"/>
      <c r="B332" s="150"/>
      <c r="C332" s="1">
        <v>24</v>
      </c>
      <c r="D332" s="1" t="s">
        <v>384</v>
      </c>
      <c r="E332" s="5">
        <v>106613189.293</v>
      </c>
      <c r="F332" s="5">
        <v>0</v>
      </c>
      <c r="G332" s="5">
        <v>38841568.957500003</v>
      </c>
      <c r="H332" s="6">
        <f t="shared" si="31"/>
        <v>145454758.25049999</v>
      </c>
      <c r="I332" s="11"/>
      <c r="J332" s="146">
        <v>33</v>
      </c>
      <c r="K332" s="149" t="s">
        <v>73</v>
      </c>
      <c r="L332" s="12">
        <v>1</v>
      </c>
      <c r="M332" s="1" t="s">
        <v>759</v>
      </c>
      <c r="N332" s="5">
        <v>111909696.75040001</v>
      </c>
      <c r="O332" s="5">
        <v>0</v>
      </c>
      <c r="P332" s="5">
        <v>37840029.636600003</v>
      </c>
      <c r="Q332" s="6">
        <f t="shared" si="32"/>
        <v>149749726.38700002</v>
      </c>
    </row>
    <row r="333" spans="1:17" ht="24.95" customHeight="1" x14ac:dyDescent="0.2">
      <c r="A333" s="152"/>
      <c r="B333" s="150"/>
      <c r="C333" s="1">
        <v>25</v>
      </c>
      <c r="D333" s="1" t="s">
        <v>385</v>
      </c>
      <c r="E333" s="5">
        <v>107589539.794</v>
      </c>
      <c r="F333" s="5">
        <v>0</v>
      </c>
      <c r="G333" s="5">
        <v>39740951.995499998</v>
      </c>
      <c r="H333" s="6">
        <f t="shared" si="31"/>
        <v>147330491.7895</v>
      </c>
      <c r="I333" s="11"/>
      <c r="J333" s="147"/>
      <c r="K333" s="150"/>
      <c r="L333" s="12">
        <v>2</v>
      </c>
      <c r="M333" s="1" t="s">
        <v>760</v>
      </c>
      <c r="N333" s="5">
        <v>127390733.25480001</v>
      </c>
      <c r="O333" s="5">
        <v>0</v>
      </c>
      <c r="P333" s="5">
        <v>44351466.611299999</v>
      </c>
      <c r="Q333" s="6">
        <f t="shared" si="32"/>
        <v>171742199.86610001</v>
      </c>
    </row>
    <row r="334" spans="1:17" ht="24.95" customHeight="1" x14ac:dyDescent="0.2">
      <c r="A334" s="152"/>
      <c r="B334" s="150"/>
      <c r="C334" s="1">
        <v>26</v>
      </c>
      <c r="D334" s="1" t="s">
        <v>386</v>
      </c>
      <c r="E334" s="5">
        <v>114456981.9003</v>
      </c>
      <c r="F334" s="5">
        <v>0</v>
      </c>
      <c r="G334" s="5">
        <v>44198731.394500002</v>
      </c>
      <c r="H334" s="6">
        <f t="shared" si="31"/>
        <v>158655713.29479998</v>
      </c>
      <c r="I334" s="11"/>
      <c r="J334" s="147"/>
      <c r="K334" s="150"/>
      <c r="L334" s="12">
        <v>3</v>
      </c>
      <c r="M334" s="1" t="s">
        <v>761</v>
      </c>
      <c r="N334" s="5">
        <v>137284691.18349999</v>
      </c>
      <c r="O334" s="5">
        <v>0</v>
      </c>
      <c r="P334" s="5">
        <v>46122291.767899998</v>
      </c>
      <c r="Q334" s="6">
        <f t="shared" si="32"/>
        <v>183406982.95139998</v>
      </c>
    </row>
    <row r="335" spans="1:17" ht="24.95" customHeight="1" x14ac:dyDescent="0.2">
      <c r="A335" s="152"/>
      <c r="B335" s="151"/>
      <c r="C335" s="1">
        <v>27</v>
      </c>
      <c r="D335" s="1" t="s">
        <v>387</v>
      </c>
      <c r="E335" s="5">
        <v>102391458.9589</v>
      </c>
      <c r="F335" s="5">
        <v>0</v>
      </c>
      <c r="G335" s="5">
        <v>37155214.1963</v>
      </c>
      <c r="H335" s="6">
        <f t="shared" si="31"/>
        <v>139546673.1552</v>
      </c>
      <c r="I335" s="11"/>
      <c r="J335" s="147"/>
      <c r="K335" s="150"/>
      <c r="L335" s="12">
        <v>4</v>
      </c>
      <c r="M335" s="1" t="s">
        <v>762</v>
      </c>
      <c r="N335" s="5">
        <v>149058544.06779999</v>
      </c>
      <c r="O335" s="5">
        <v>0</v>
      </c>
      <c r="P335" s="5">
        <v>51092537.234899998</v>
      </c>
      <c r="Q335" s="6">
        <f t="shared" si="32"/>
        <v>200151081.30269998</v>
      </c>
    </row>
    <row r="336" spans="1:17" ht="24.95" customHeight="1" x14ac:dyDescent="0.2">
      <c r="A336" s="1"/>
      <c r="B336" s="142" t="s">
        <v>872</v>
      </c>
      <c r="C336" s="143"/>
      <c r="D336" s="144"/>
      <c r="E336" s="14">
        <f>SUM(E309:E335)</f>
        <v>3025868106.1539006</v>
      </c>
      <c r="F336" s="14">
        <v>0</v>
      </c>
      <c r="G336" s="14">
        <f>SUM(G309:G335)</f>
        <v>1119279197.1093998</v>
      </c>
      <c r="H336" s="8">
        <f t="shared" si="31"/>
        <v>4145147303.2633004</v>
      </c>
      <c r="I336" s="11"/>
      <c r="J336" s="147"/>
      <c r="K336" s="150"/>
      <c r="L336" s="12">
        <v>5</v>
      </c>
      <c r="M336" s="1" t="s">
        <v>763</v>
      </c>
      <c r="N336" s="5">
        <v>140220105.06799999</v>
      </c>
      <c r="O336" s="5">
        <v>0</v>
      </c>
      <c r="P336" s="5">
        <v>44988926.659900002</v>
      </c>
      <c r="Q336" s="6">
        <f t="shared" si="32"/>
        <v>185209031.7279</v>
      </c>
    </row>
    <row r="337" spans="1:17" ht="24.95" customHeight="1" x14ac:dyDescent="0.2">
      <c r="A337" s="152">
        <v>17</v>
      </c>
      <c r="B337" s="149" t="s">
        <v>57</v>
      </c>
      <c r="C337" s="1">
        <v>1</v>
      </c>
      <c r="D337" s="1" t="s">
        <v>388</v>
      </c>
      <c r="E337" s="5">
        <v>106925166.0847</v>
      </c>
      <c r="F337" s="5">
        <v>0</v>
      </c>
      <c r="G337" s="5">
        <v>40685765.7632</v>
      </c>
      <c r="H337" s="6">
        <f t="shared" si="31"/>
        <v>147610931.8479</v>
      </c>
      <c r="I337" s="11"/>
      <c r="J337" s="147"/>
      <c r="K337" s="150"/>
      <c r="L337" s="12">
        <v>6</v>
      </c>
      <c r="M337" s="1" t="s">
        <v>764</v>
      </c>
      <c r="N337" s="5">
        <v>127055286.8161</v>
      </c>
      <c r="O337" s="5">
        <v>0</v>
      </c>
      <c r="P337" s="5">
        <v>36962666.263499998</v>
      </c>
      <c r="Q337" s="6">
        <f t="shared" si="32"/>
        <v>164017953.07960001</v>
      </c>
    </row>
    <row r="338" spans="1:17" ht="24.95" customHeight="1" x14ac:dyDescent="0.2">
      <c r="A338" s="152"/>
      <c r="B338" s="150"/>
      <c r="C338" s="1">
        <v>2</v>
      </c>
      <c r="D338" s="1" t="s">
        <v>389</v>
      </c>
      <c r="E338" s="5">
        <v>126461595.1212</v>
      </c>
      <c r="F338" s="5">
        <v>0</v>
      </c>
      <c r="G338" s="5">
        <v>47726507.373300001</v>
      </c>
      <c r="H338" s="6">
        <f t="shared" si="31"/>
        <v>174188102.49449998</v>
      </c>
      <c r="I338" s="11"/>
      <c r="J338" s="147"/>
      <c r="K338" s="150"/>
      <c r="L338" s="12">
        <v>7</v>
      </c>
      <c r="M338" s="1" t="s">
        <v>765</v>
      </c>
      <c r="N338" s="5">
        <v>145115267.49630001</v>
      </c>
      <c r="O338" s="5">
        <v>0</v>
      </c>
      <c r="P338" s="5">
        <v>49528123.307400003</v>
      </c>
      <c r="Q338" s="6">
        <f t="shared" si="32"/>
        <v>194643390.80370003</v>
      </c>
    </row>
    <row r="339" spans="1:17" ht="24.95" customHeight="1" x14ac:dyDescent="0.2">
      <c r="A339" s="152"/>
      <c r="B339" s="150"/>
      <c r="C339" s="1">
        <v>3</v>
      </c>
      <c r="D339" s="1" t="s">
        <v>390</v>
      </c>
      <c r="E339" s="5">
        <v>156942288.41420001</v>
      </c>
      <c r="F339" s="5">
        <v>0</v>
      </c>
      <c r="G339" s="5">
        <v>57466230.773900002</v>
      </c>
      <c r="H339" s="6">
        <f t="shared" si="31"/>
        <v>214408519.18810001</v>
      </c>
      <c r="I339" s="11"/>
      <c r="J339" s="147"/>
      <c r="K339" s="150"/>
      <c r="L339" s="12">
        <v>8</v>
      </c>
      <c r="M339" s="1" t="s">
        <v>766</v>
      </c>
      <c r="N339" s="5">
        <v>123828413.575</v>
      </c>
      <c r="O339" s="5">
        <v>0</v>
      </c>
      <c r="P339" s="5">
        <v>42046155.721699998</v>
      </c>
      <c r="Q339" s="6">
        <f t="shared" si="32"/>
        <v>165874569.2967</v>
      </c>
    </row>
    <row r="340" spans="1:17" ht="24.95" customHeight="1" x14ac:dyDescent="0.2">
      <c r="A340" s="152"/>
      <c r="B340" s="150"/>
      <c r="C340" s="1">
        <v>4</v>
      </c>
      <c r="D340" s="1" t="s">
        <v>391</v>
      </c>
      <c r="E340" s="5">
        <v>118708494.89390001</v>
      </c>
      <c r="F340" s="5">
        <v>0</v>
      </c>
      <c r="G340" s="5">
        <v>41641308.198799998</v>
      </c>
      <c r="H340" s="6">
        <f t="shared" si="31"/>
        <v>160349803.0927</v>
      </c>
      <c r="I340" s="11"/>
      <c r="J340" s="147"/>
      <c r="K340" s="150"/>
      <c r="L340" s="12">
        <v>9</v>
      </c>
      <c r="M340" s="1" t="s">
        <v>767</v>
      </c>
      <c r="N340" s="5">
        <v>140164540.7859</v>
      </c>
      <c r="O340" s="5">
        <v>0</v>
      </c>
      <c r="P340" s="5">
        <v>41640364.753200002</v>
      </c>
      <c r="Q340" s="6">
        <f t="shared" si="32"/>
        <v>181804905.53909999</v>
      </c>
    </row>
    <row r="341" spans="1:17" ht="24.95" customHeight="1" x14ac:dyDescent="0.2">
      <c r="A341" s="152"/>
      <c r="B341" s="150"/>
      <c r="C341" s="1">
        <v>5</v>
      </c>
      <c r="D341" s="1" t="s">
        <v>392</v>
      </c>
      <c r="E341" s="5">
        <v>101862243.9983</v>
      </c>
      <c r="F341" s="5">
        <v>0</v>
      </c>
      <c r="G341" s="5">
        <v>35911106.732000001</v>
      </c>
      <c r="H341" s="6">
        <f t="shared" si="31"/>
        <v>137773350.73030001</v>
      </c>
      <c r="I341" s="11"/>
      <c r="J341" s="147"/>
      <c r="K341" s="150"/>
      <c r="L341" s="12">
        <v>10</v>
      </c>
      <c r="M341" s="1" t="s">
        <v>768</v>
      </c>
      <c r="N341" s="5">
        <v>126549066.4456</v>
      </c>
      <c r="O341" s="5">
        <v>0</v>
      </c>
      <c r="P341" s="5">
        <v>39656281.917099997</v>
      </c>
      <c r="Q341" s="6">
        <f t="shared" si="32"/>
        <v>166205348.36269999</v>
      </c>
    </row>
    <row r="342" spans="1:17" ht="24.95" customHeight="1" x14ac:dyDescent="0.2">
      <c r="A342" s="152"/>
      <c r="B342" s="150"/>
      <c r="C342" s="1">
        <v>6</v>
      </c>
      <c r="D342" s="1" t="s">
        <v>393</v>
      </c>
      <c r="E342" s="5">
        <v>99924156.346699998</v>
      </c>
      <c r="F342" s="5">
        <v>0</v>
      </c>
      <c r="G342" s="5">
        <v>37481811.992399998</v>
      </c>
      <c r="H342" s="6">
        <f t="shared" si="31"/>
        <v>137405968.3391</v>
      </c>
      <c r="I342" s="11"/>
      <c r="J342" s="147"/>
      <c r="K342" s="150"/>
      <c r="L342" s="12">
        <v>11</v>
      </c>
      <c r="M342" s="1" t="s">
        <v>769</v>
      </c>
      <c r="N342" s="5">
        <v>117349850.08329999</v>
      </c>
      <c r="O342" s="5">
        <v>0</v>
      </c>
      <c r="P342" s="5">
        <v>40511255.546800002</v>
      </c>
      <c r="Q342" s="6">
        <f t="shared" si="32"/>
        <v>157861105.63010001</v>
      </c>
    </row>
    <row r="343" spans="1:17" ht="24.95" customHeight="1" x14ac:dyDescent="0.2">
      <c r="A343" s="152"/>
      <c r="B343" s="150"/>
      <c r="C343" s="1">
        <v>7</v>
      </c>
      <c r="D343" s="1" t="s">
        <v>394</v>
      </c>
      <c r="E343" s="5">
        <v>140266082.5485</v>
      </c>
      <c r="F343" s="5">
        <v>0</v>
      </c>
      <c r="G343" s="5">
        <v>51246138.021600001</v>
      </c>
      <c r="H343" s="6">
        <f t="shared" si="31"/>
        <v>191512220.57010001</v>
      </c>
      <c r="I343" s="11"/>
      <c r="J343" s="147"/>
      <c r="K343" s="150"/>
      <c r="L343" s="12">
        <v>12</v>
      </c>
      <c r="M343" s="1" t="s">
        <v>770</v>
      </c>
      <c r="N343" s="5">
        <v>139719274.3908</v>
      </c>
      <c r="O343" s="5">
        <v>0</v>
      </c>
      <c r="P343" s="5">
        <v>41923659.770499997</v>
      </c>
      <c r="Q343" s="6">
        <f t="shared" si="32"/>
        <v>181642934.1613</v>
      </c>
    </row>
    <row r="344" spans="1:17" ht="24.95" customHeight="1" x14ac:dyDescent="0.2">
      <c r="A344" s="152"/>
      <c r="B344" s="150"/>
      <c r="C344" s="1">
        <v>8</v>
      </c>
      <c r="D344" s="1" t="s">
        <v>395</v>
      </c>
      <c r="E344" s="5">
        <v>117720975.33750001</v>
      </c>
      <c r="F344" s="5">
        <v>0</v>
      </c>
      <c r="G344" s="5">
        <v>42557622.323799998</v>
      </c>
      <c r="H344" s="6">
        <f t="shared" si="31"/>
        <v>160278597.6613</v>
      </c>
      <c r="I344" s="11"/>
      <c r="J344" s="147"/>
      <c r="K344" s="150"/>
      <c r="L344" s="12">
        <v>13</v>
      </c>
      <c r="M344" s="1" t="s">
        <v>771</v>
      </c>
      <c r="N344" s="5">
        <v>146593713.28290001</v>
      </c>
      <c r="O344" s="5">
        <v>0</v>
      </c>
      <c r="P344" s="5">
        <v>47329950.1153</v>
      </c>
      <c r="Q344" s="6">
        <f t="shared" si="32"/>
        <v>193923663.39820001</v>
      </c>
    </row>
    <row r="345" spans="1:17" ht="24.95" customHeight="1" x14ac:dyDescent="0.2">
      <c r="A345" s="152"/>
      <c r="B345" s="150"/>
      <c r="C345" s="1">
        <v>9</v>
      </c>
      <c r="D345" s="1" t="s">
        <v>396</v>
      </c>
      <c r="E345" s="5">
        <v>103115761.9161</v>
      </c>
      <c r="F345" s="5">
        <v>0</v>
      </c>
      <c r="G345" s="5">
        <v>38387578.8829</v>
      </c>
      <c r="H345" s="6">
        <f t="shared" si="31"/>
        <v>141503340.79899999</v>
      </c>
      <c r="I345" s="11"/>
      <c r="J345" s="147"/>
      <c r="K345" s="150"/>
      <c r="L345" s="12">
        <v>14</v>
      </c>
      <c r="M345" s="1" t="s">
        <v>772</v>
      </c>
      <c r="N345" s="5">
        <v>132088701.7128</v>
      </c>
      <c r="O345" s="5">
        <v>0</v>
      </c>
      <c r="P345" s="5">
        <v>42594241.836000003</v>
      </c>
      <c r="Q345" s="6">
        <f t="shared" si="32"/>
        <v>174682943.54879999</v>
      </c>
    </row>
    <row r="346" spans="1:17" ht="24.95" customHeight="1" x14ac:dyDescent="0.2">
      <c r="A346" s="152"/>
      <c r="B346" s="150"/>
      <c r="C346" s="1">
        <v>10</v>
      </c>
      <c r="D346" s="1" t="s">
        <v>397</v>
      </c>
      <c r="E346" s="5">
        <v>108936189.6574</v>
      </c>
      <c r="F346" s="5">
        <v>0</v>
      </c>
      <c r="G346" s="5">
        <v>39114505.385200001</v>
      </c>
      <c r="H346" s="6">
        <f t="shared" si="31"/>
        <v>148050695.04260001</v>
      </c>
      <c r="I346" s="11"/>
      <c r="J346" s="147"/>
      <c r="K346" s="150"/>
      <c r="L346" s="12">
        <v>15</v>
      </c>
      <c r="M346" s="1" t="s">
        <v>773</v>
      </c>
      <c r="N346" s="5">
        <v>118277340.7089</v>
      </c>
      <c r="O346" s="5">
        <v>0</v>
      </c>
      <c r="P346" s="5">
        <v>37779984.415799998</v>
      </c>
      <c r="Q346" s="6">
        <f t="shared" si="32"/>
        <v>156057325.12470001</v>
      </c>
    </row>
    <row r="347" spans="1:17" ht="24.95" customHeight="1" x14ac:dyDescent="0.2">
      <c r="A347" s="152"/>
      <c r="B347" s="150"/>
      <c r="C347" s="1">
        <v>11</v>
      </c>
      <c r="D347" s="1" t="s">
        <v>398</v>
      </c>
      <c r="E347" s="5">
        <v>151536560.5508</v>
      </c>
      <c r="F347" s="5">
        <v>0</v>
      </c>
      <c r="G347" s="5">
        <v>53692263.7434</v>
      </c>
      <c r="H347" s="6">
        <f t="shared" si="31"/>
        <v>205228824.2942</v>
      </c>
      <c r="I347" s="11"/>
      <c r="J347" s="147"/>
      <c r="K347" s="150"/>
      <c r="L347" s="12">
        <v>16</v>
      </c>
      <c r="M347" s="1" t="s">
        <v>774</v>
      </c>
      <c r="N347" s="5">
        <v>131434262.8924</v>
      </c>
      <c r="O347" s="5">
        <v>0</v>
      </c>
      <c r="P347" s="5">
        <v>49665792.473200001</v>
      </c>
      <c r="Q347" s="6">
        <f t="shared" si="32"/>
        <v>181100055.36559999</v>
      </c>
    </row>
    <row r="348" spans="1:17" ht="24.95" customHeight="1" x14ac:dyDescent="0.2">
      <c r="A348" s="152"/>
      <c r="B348" s="150"/>
      <c r="C348" s="1">
        <v>12</v>
      </c>
      <c r="D348" s="1" t="s">
        <v>399</v>
      </c>
      <c r="E348" s="5">
        <v>112040608.7975</v>
      </c>
      <c r="F348" s="5">
        <v>0</v>
      </c>
      <c r="G348" s="5">
        <v>39993349.071900003</v>
      </c>
      <c r="H348" s="6">
        <f t="shared" si="31"/>
        <v>152033957.86939999</v>
      </c>
      <c r="I348" s="11"/>
      <c r="J348" s="147"/>
      <c r="K348" s="150"/>
      <c r="L348" s="12">
        <v>17</v>
      </c>
      <c r="M348" s="1" t="s">
        <v>775</v>
      </c>
      <c r="N348" s="5">
        <v>130372471.4013</v>
      </c>
      <c r="O348" s="5">
        <v>0</v>
      </c>
      <c r="P348" s="5">
        <v>46156338.980999999</v>
      </c>
      <c r="Q348" s="6">
        <f t="shared" si="32"/>
        <v>176528810.38229999</v>
      </c>
    </row>
    <row r="349" spans="1:17" ht="24.95" customHeight="1" x14ac:dyDescent="0.2">
      <c r="A349" s="152"/>
      <c r="B349" s="150"/>
      <c r="C349" s="1">
        <v>13</v>
      </c>
      <c r="D349" s="1" t="s">
        <v>400</v>
      </c>
      <c r="E349" s="5">
        <v>94580536.7324</v>
      </c>
      <c r="F349" s="5">
        <v>0</v>
      </c>
      <c r="G349" s="5">
        <v>38245746.335100003</v>
      </c>
      <c r="H349" s="6">
        <f t="shared" si="31"/>
        <v>132826283.0675</v>
      </c>
      <c r="I349" s="11"/>
      <c r="J349" s="147"/>
      <c r="K349" s="150"/>
      <c r="L349" s="12">
        <v>18</v>
      </c>
      <c r="M349" s="1" t="s">
        <v>776</v>
      </c>
      <c r="N349" s="5">
        <v>145980208.89930001</v>
      </c>
      <c r="O349" s="5">
        <v>0</v>
      </c>
      <c r="P349" s="5">
        <v>48933499.833999999</v>
      </c>
      <c r="Q349" s="6">
        <f t="shared" si="32"/>
        <v>194913708.7333</v>
      </c>
    </row>
    <row r="350" spans="1:17" ht="24.95" customHeight="1" x14ac:dyDescent="0.2">
      <c r="A350" s="152"/>
      <c r="B350" s="150"/>
      <c r="C350" s="1">
        <v>14</v>
      </c>
      <c r="D350" s="1" t="s">
        <v>401</v>
      </c>
      <c r="E350" s="5">
        <v>129997929.631</v>
      </c>
      <c r="F350" s="5">
        <v>0</v>
      </c>
      <c r="G350" s="5">
        <v>49668771.350000001</v>
      </c>
      <c r="H350" s="6">
        <f t="shared" si="31"/>
        <v>179666700.98100001</v>
      </c>
      <c r="I350" s="11"/>
      <c r="J350" s="147"/>
      <c r="K350" s="150"/>
      <c r="L350" s="12">
        <v>19</v>
      </c>
      <c r="M350" s="1" t="s">
        <v>777</v>
      </c>
      <c r="N350" s="5">
        <v>134587869.58750001</v>
      </c>
      <c r="O350" s="5">
        <v>0</v>
      </c>
      <c r="P350" s="5">
        <v>38656607.631999999</v>
      </c>
      <c r="Q350" s="6">
        <f t="shared" si="32"/>
        <v>173244477.21950001</v>
      </c>
    </row>
    <row r="351" spans="1:17" ht="24.95" customHeight="1" x14ac:dyDescent="0.2">
      <c r="A351" s="152"/>
      <c r="B351" s="150"/>
      <c r="C351" s="1">
        <v>15</v>
      </c>
      <c r="D351" s="1" t="s">
        <v>402</v>
      </c>
      <c r="E351" s="5">
        <v>146214390.93560001</v>
      </c>
      <c r="F351" s="5">
        <v>0</v>
      </c>
      <c r="G351" s="5">
        <v>53551263.872000001</v>
      </c>
      <c r="H351" s="6">
        <f t="shared" si="31"/>
        <v>199765654.80760002</v>
      </c>
      <c r="I351" s="11"/>
      <c r="J351" s="147"/>
      <c r="K351" s="150"/>
      <c r="L351" s="12">
        <v>20</v>
      </c>
      <c r="M351" s="1" t="s">
        <v>778</v>
      </c>
      <c r="N351" s="5">
        <v>122476925.0812</v>
      </c>
      <c r="O351" s="5">
        <v>0</v>
      </c>
      <c r="P351" s="5">
        <v>34448538.635200001</v>
      </c>
      <c r="Q351" s="6">
        <f t="shared" si="32"/>
        <v>156925463.7164</v>
      </c>
    </row>
    <row r="352" spans="1:17" ht="24.95" customHeight="1" x14ac:dyDescent="0.2">
      <c r="A352" s="152"/>
      <c r="B352" s="150"/>
      <c r="C352" s="1">
        <v>16</v>
      </c>
      <c r="D352" s="1" t="s">
        <v>403</v>
      </c>
      <c r="E352" s="5">
        <v>107161069.01989999</v>
      </c>
      <c r="F352" s="5">
        <v>0</v>
      </c>
      <c r="G352" s="5">
        <v>40311523.978600003</v>
      </c>
      <c r="H352" s="6">
        <f t="shared" si="31"/>
        <v>147472592.99849999</v>
      </c>
      <c r="I352" s="11"/>
      <c r="J352" s="147"/>
      <c r="K352" s="150"/>
      <c r="L352" s="12">
        <v>21</v>
      </c>
      <c r="M352" s="1" t="s">
        <v>779</v>
      </c>
      <c r="N352" s="5">
        <v>126254865.5387</v>
      </c>
      <c r="O352" s="5">
        <v>0</v>
      </c>
      <c r="P352" s="5">
        <v>44741251.688900001</v>
      </c>
      <c r="Q352" s="6">
        <f t="shared" si="32"/>
        <v>170996117.22760001</v>
      </c>
    </row>
    <row r="353" spans="1:17" ht="24.95" customHeight="1" x14ac:dyDescent="0.2">
      <c r="A353" s="152"/>
      <c r="B353" s="150"/>
      <c r="C353" s="1">
        <v>17</v>
      </c>
      <c r="D353" s="1" t="s">
        <v>404</v>
      </c>
      <c r="E353" s="5">
        <v>113396724.6074</v>
      </c>
      <c r="F353" s="5">
        <v>0</v>
      </c>
      <c r="G353" s="5">
        <v>43414446.3455</v>
      </c>
      <c r="H353" s="6">
        <f t="shared" si="31"/>
        <v>156811170.95289999</v>
      </c>
      <c r="I353" s="11"/>
      <c r="J353" s="147"/>
      <c r="K353" s="150"/>
      <c r="L353" s="12">
        <v>22</v>
      </c>
      <c r="M353" s="1" t="s">
        <v>780</v>
      </c>
      <c r="N353" s="5">
        <v>121476798.75570001</v>
      </c>
      <c r="O353" s="5">
        <v>0</v>
      </c>
      <c r="P353" s="5">
        <v>43139552.362300001</v>
      </c>
      <c r="Q353" s="6">
        <f t="shared" si="32"/>
        <v>164616351.118</v>
      </c>
    </row>
    <row r="354" spans="1:17" ht="24.95" customHeight="1" x14ac:dyDescent="0.2">
      <c r="A354" s="152"/>
      <c r="B354" s="150"/>
      <c r="C354" s="1">
        <v>18</v>
      </c>
      <c r="D354" s="1" t="s">
        <v>405</v>
      </c>
      <c r="E354" s="5">
        <v>118270801.39650001</v>
      </c>
      <c r="F354" s="5">
        <v>0</v>
      </c>
      <c r="G354" s="5">
        <v>46192717.433600001</v>
      </c>
      <c r="H354" s="6">
        <f t="shared" si="31"/>
        <v>164463518.8301</v>
      </c>
      <c r="I354" s="11"/>
      <c r="J354" s="148"/>
      <c r="K354" s="151"/>
      <c r="L354" s="12">
        <v>23</v>
      </c>
      <c r="M354" s="1" t="s">
        <v>781</v>
      </c>
      <c r="N354" s="5">
        <v>113884472.0953</v>
      </c>
      <c r="O354" s="5">
        <v>0</v>
      </c>
      <c r="P354" s="5">
        <v>38763745.329599999</v>
      </c>
      <c r="Q354" s="6">
        <f t="shared" si="32"/>
        <v>152648217.4249</v>
      </c>
    </row>
    <row r="355" spans="1:17" ht="24.95" customHeight="1" x14ac:dyDescent="0.2">
      <c r="A355" s="152"/>
      <c r="B355" s="150"/>
      <c r="C355" s="1">
        <v>19</v>
      </c>
      <c r="D355" s="1" t="s">
        <v>406</v>
      </c>
      <c r="E355" s="5">
        <v>122191075.3206</v>
      </c>
      <c r="F355" s="5">
        <v>0</v>
      </c>
      <c r="G355" s="5">
        <v>44470927.665399998</v>
      </c>
      <c r="H355" s="6">
        <f t="shared" si="31"/>
        <v>166662002.986</v>
      </c>
      <c r="I355" s="11"/>
      <c r="J355" s="18"/>
      <c r="K355" s="142" t="s">
        <v>889</v>
      </c>
      <c r="L355" s="143"/>
      <c r="M355" s="144"/>
      <c r="N355" s="14">
        <f>SUM(N332:N354)</f>
        <v>3009073099.8735008</v>
      </c>
      <c r="O355" s="14">
        <f t="shared" ref="O355:Q355" si="34">SUM(O332:O354)</f>
        <v>0</v>
      </c>
      <c r="P355" s="14">
        <f t="shared" si="34"/>
        <v>988873262.49409997</v>
      </c>
      <c r="Q355" s="14">
        <f t="shared" si="34"/>
        <v>3997946362.3676004</v>
      </c>
    </row>
    <row r="356" spans="1:17" ht="24.95" customHeight="1" x14ac:dyDescent="0.2">
      <c r="A356" s="152"/>
      <c r="B356" s="150"/>
      <c r="C356" s="1">
        <v>20</v>
      </c>
      <c r="D356" s="1" t="s">
        <v>407</v>
      </c>
      <c r="E356" s="5">
        <v>123247623.0987</v>
      </c>
      <c r="F356" s="5">
        <v>0</v>
      </c>
      <c r="G356" s="5">
        <v>45100245.989100002</v>
      </c>
      <c r="H356" s="6">
        <f t="shared" si="31"/>
        <v>168347869.0878</v>
      </c>
      <c r="I356" s="11"/>
      <c r="J356" s="146">
        <v>34</v>
      </c>
      <c r="K356" s="149" t="s">
        <v>74</v>
      </c>
      <c r="L356" s="12">
        <v>1</v>
      </c>
      <c r="M356" s="1" t="s">
        <v>782</v>
      </c>
      <c r="N356" s="5">
        <v>113038593.257</v>
      </c>
      <c r="O356" s="5">
        <v>0</v>
      </c>
      <c r="P356" s="5">
        <v>39138162.858099997</v>
      </c>
      <c r="Q356" s="6">
        <f t="shared" si="32"/>
        <v>152176756.1151</v>
      </c>
    </row>
    <row r="357" spans="1:17" ht="24.95" customHeight="1" x14ac:dyDescent="0.2">
      <c r="A357" s="152"/>
      <c r="B357" s="150"/>
      <c r="C357" s="1">
        <v>21</v>
      </c>
      <c r="D357" s="1" t="s">
        <v>408</v>
      </c>
      <c r="E357" s="5">
        <v>115458310.34199999</v>
      </c>
      <c r="F357" s="5">
        <v>0</v>
      </c>
      <c r="G357" s="5">
        <v>43406952.257799998</v>
      </c>
      <c r="H357" s="6">
        <f t="shared" si="31"/>
        <v>158865262.59979999</v>
      </c>
      <c r="I357" s="11"/>
      <c r="J357" s="147"/>
      <c r="K357" s="150"/>
      <c r="L357" s="12">
        <v>2</v>
      </c>
      <c r="M357" s="1" t="s">
        <v>783</v>
      </c>
      <c r="N357" s="5">
        <v>193435064.55880001</v>
      </c>
      <c r="O357" s="5">
        <v>0</v>
      </c>
      <c r="P357" s="5">
        <v>50426849.412900001</v>
      </c>
      <c r="Q357" s="6">
        <f t="shared" si="32"/>
        <v>243861913.97170001</v>
      </c>
    </row>
    <row r="358" spans="1:17" ht="24.95" customHeight="1" x14ac:dyDescent="0.2">
      <c r="A358" s="152"/>
      <c r="B358" s="150"/>
      <c r="C358" s="1">
        <v>22</v>
      </c>
      <c r="D358" s="1" t="s">
        <v>409</v>
      </c>
      <c r="E358" s="5">
        <v>105905188.0054</v>
      </c>
      <c r="F358" s="5">
        <v>0</v>
      </c>
      <c r="G358" s="5">
        <v>40354823.151699997</v>
      </c>
      <c r="H358" s="6">
        <f t="shared" si="31"/>
        <v>146260011.15709999</v>
      </c>
      <c r="I358" s="11"/>
      <c r="J358" s="147"/>
      <c r="K358" s="150"/>
      <c r="L358" s="12">
        <v>3</v>
      </c>
      <c r="M358" s="1" t="s">
        <v>784</v>
      </c>
      <c r="N358" s="5">
        <v>132854307.6735</v>
      </c>
      <c r="O358" s="5">
        <v>0</v>
      </c>
      <c r="P358" s="5">
        <v>43504162.813199997</v>
      </c>
      <c r="Q358" s="6">
        <f t="shared" si="32"/>
        <v>176358470.4867</v>
      </c>
    </row>
    <row r="359" spans="1:17" ht="24.95" customHeight="1" x14ac:dyDescent="0.2">
      <c r="A359" s="152"/>
      <c r="B359" s="150"/>
      <c r="C359" s="1">
        <v>23</v>
      </c>
      <c r="D359" s="1" t="s">
        <v>410</v>
      </c>
      <c r="E359" s="5">
        <v>129968805.7853</v>
      </c>
      <c r="F359" s="5">
        <v>0</v>
      </c>
      <c r="G359" s="5">
        <v>46239069.753600001</v>
      </c>
      <c r="H359" s="6">
        <f t="shared" si="31"/>
        <v>176207875.53890002</v>
      </c>
      <c r="I359" s="11"/>
      <c r="J359" s="147"/>
      <c r="K359" s="150"/>
      <c r="L359" s="12">
        <v>4</v>
      </c>
      <c r="M359" s="1" t="s">
        <v>785</v>
      </c>
      <c r="N359" s="5">
        <v>158628837.87349999</v>
      </c>
      <c r="O359" s="5">
        <v>0</v>
      </c>
      <c r="P359" s="5">
        <v>39217729.714699998</v>
      </c>
      <c r="Q359" s="6">
        <f t="shared" si="32"/>
        <v>197846567.58819997</v>
      </c>
    </row>
    <row r="360" spans="1:17" ht="24.95" customHeight="1" x14ac:dyDescent="0.2">
      <c r="A360" s="152"/>
      <c r="B360" s="150"/>
      <c r="C360" s="1">
        <v>24</v>
      </c>
      <c r="D360" s="1" t="s">
        <v>411</v>
      </c>
      <c r="E360" s="5">
        <v>96113030.962300003</v>
      </c>
      <c r="F360" s="5">
        <v>0</v>
      </c>
      <c r="G360" s="5">
        <v>35672868.760300003</v>
      </c>
      <c r="H360" s="6">
        <f t="shared" si="31"/>
        <v>131785899.72260001</v>
      </c>
      <c r="I360" s="11"/>
      <c r="J360" s="147"/>
      <c r="K360" s="150"/>
      <c r="L360" s="12">
        <v>5</v>
      </c>
      <c r="M360" s="1" t="s">
        <v>786</v>
      </c>
      <c r="N360" s="5">
        <v>171373945.9138</v>
      </c>
      <c r="O360" s="5">
        <v>0</v>
      </c>
      <c r="P360" s="5">
        <v>53740346.390799999</v>
      </c>
      <c r="Q360" s="6">
        <f t="shared" si="32"/>
        <v>225114292.3046</v>
      </c>
    </row>
    <row r="361" spans="1:17" ht="24.95" customHeight="1" x14ac:dyDescent="0.2">
      <c r="A361" s="152"/>
      <c r="B361" s="150"/>
      <c r="C361" s="1">
        <v>25</v>
      </c>
      <c r="D361" s="1" t="s">
        <v>412</v>
      </c>
      <c r="E361" s="5">
        <v>120633331.0491</v>
      </c>
      <c r="F361" s="5">
        <v>0</v>
      </c>
      <c r="G361" s="5">
        <v>40579183.183300003</v>
      </c>
      <c r="H361" s="6">
        <f t="shared" si="31"/>
        <v>161212514.2324</v>
      </c>
      <c r="I361" s="11"/>
      <c r="J361" s="147"/>
      <c r="K361" s="150"/>
      <c r="L361" s="12">
        <v>6</v>
      </c>
      <c r="M361" s="1" t="s">
        <v>787</v>
      </c>
      <c r="N361" s="5">
        <v>118719381.7685</v>
      </c>
      <c r="O361" s="5">
        <v>0</v>
      </c>
      <c r="P361" s="5">
        <v>38872909.163000003</v>
      </c>
      <c r="Q361" s="6">
        <f t="shared" si="32"/>
        <v>157592290.93150002</v>
      </c>
    </row>
    <row r="362" spans="1:17" ht="24.95" customHeight="1" x14ac:dyDescent="0.2">
      <c r="A362" s="152"/>
      <c r="B362" s="150"/>
      <c r="C362" s="1">
        <v>26</v>
      </c>
      <c r="D362" s="1" t="s">
        <v>413</v>
      </c>
      <c r="E362" s="5">
        <v>109715403.19149999</v>
      </c>
      <c r="F362" s="5">
        <v>0</v>
      </c>
      <c r="G362" s="5">
        <v>40663190.980700001</v>
      </c>
      <c r="H362" s="6">
        <f t="shared" si="31"/>
        <v>150378594.17219999</v>
      </c>
      <c r="I362" s="11"/>
      <c r="J362" s="147"/>
      <c r="K362" s="150"/>
      <c r="L362" s="12">
        <v>7</v>
      </c>
      <c r="M362" s="1" t="s">
        <v>788</v>
      </c>
      <c r="N362" s="5">
        <v>114187637.9929</v>
      </c>
      <c r="O362" s="5">
        <v>0</v>
      </c>
      <c r="P362" s="5">
        <v>44034670.203400001</v>
      </c>
      <c r="Q362" s="6">
        <f t="shared" si="32"/>
        <v>158222308.1963</v>
      </c>
    </row>
    <row r="363" spans="1:17" ht="24.95" customHeight="1" x14ac:dyDescent="0.2">
      <c r="A363" s="152"/>
      <c r="B363" s="151"/>
      <c r="C363" s="1">
        <v>27</v>
      </c>
      <c r="D363" s="1" t="s">
        <v>414</v>
      </c>
      <c r="E363" s="5">
        <v>101664996.88609999</v>
      </c>
      <c r="F363" s="5">
        <v>0</v>
      </c>
      <c r="G363" s="5">
        <v>37332670.396200001</v>
      </c>
      <c r="H363" s="6">
        <f t="shared" si="31"/>
        <v>138997667.2823</v>
      </c>
      <c r="I363" s="11"/>
      <c r="J363" s="147"/>
      <c r="K363" s="150"/>
      <c r="L363" s="12">
        <v>8</v>
      </c>
      <c r="M363" s="1" t="s">
        <v>789</v>
      </c>
      <c r="N363" s="5">
        <v>177234830.34060001</v>
      </c>
      <c r="O363" s="5">
        <v>0</v>
      </c>
      <c r="P363" s="5">
        <v>49215675.320600003</v>
      </c>
      <c r="Q363" s="6">
        <f t="shared" si="32"/>
        <v>226450505.66120002</v>
      </c>
    </row>
    <row r="364" spans="1:17" ht="24.95" customHeight="1" x14ac:dyDescent="0.2">
      <c r="A364" s="1"/>
      <c r="B364" s="142" t="s">
        <v>873</v>
      </c>
      <c r="C364" s="143"/>
      <c r="D364" s="144"/>
      <c r="E364" s="14">
        <f>SUM(E337:E363)</f>
        <v>3178959340.6306</v>
      </c>
      <c r="F364" s="14">
        <v>0</v>
      </c>
      <c r="G364" s="14">
        <f>SUM(G337:G363)</f>
        <v>1171108589.7153001</v>
      </c>
      <c r="H364" s="8">
        <f t="shared" si="31"/>
        <v>4350067930.3458996</v>
      </c>
      <c r="I364" s="11"/>
      <c r="J364" s="147"/>
      <c r="K364" s="150"/>
      <c r="L364" s="12">
        <v>9</v>
      </c>
      <c r="M364" s="1" t="s">
        <v>790</v>
      </c>
      <c r="N364" s="5">
        <v>126162713.175</v>
      </c>
      <c r="O364" s="5">
        <v>0</v>
      </c>
      <c r="P364" s="5">
        <v>39564678.217100002</v>
      </c>
      <c r="Q364" s="6">
        <f t="shared" si="32"/>
        <v>165727391.39210001</v>
      </c>
    </row>
    <row r="365" spans="1:17" ht="24.95" customHeight="1" x14ac:dyDescent="0.2">
      <c r="A365" s="152">
        <v>18</v>
      </c>
      <c r="B365" s="149" t="s">
        <v>58</v>
      </c>
      <c r="C365" s="1">
        <v>1</v>
      </c>
      <c r="D365" s="1" t="s">
        <v>415</v>
      </c>
      <c r="E365" s="5">
        <v>190346184.34940001</v>
      </c>
      <c r="F365" s="5">
        <v>0</v>
      </c>
      <c r="G365" s="5">
        <v>52546602.189499997</v>
      </c>
      <c r="H365" s="6">
        <f t="shared" si="31"/>
        <v>242892786.53890002</v>
      </c>
      <c r="I365" s="11"/>
      <c r="J365" s="147"/>
      <c r="K365" s="150"/>
      <c r="L365" s="12">
        <v>10</v>
      </c>
      <c r="M365" s="1" t="s">
        <v>791</v>
      </c>
      <c r="N365" s="5">
        <v>116485744.8249</v>
      </c>
      <c r="O365" s="5">
        <v>0</v>
      </c>
      <c r="P365" s="5">
        <v>40032734.876900002</v>
      </c>
      <c r="Q365" s="6">
        <f t="shared" si="32"/>
        <v>156518479.70179999</v>
      </c>
    </row>
    <row r="366" spans="1:17" ht="24.95" customHeight="1" x14ac:dyDescent="0.2">
      <c r="A366" s="152"/>
      <c r="B366" s="150"/>
      <c r="C366" s="1">
        <v>2</v>
      </c>
      <c r="D366" s="1" t="s">
        <v>416</v>
      </c>
      <c r="E366" s="5">
        <v>193549013.86739999</v>
      </c>
      <c r="F366" s="5">
        <v>0</v>
      </c>
      <c r="G366" s="5">
        <v>63268421.151000001</v>
      </c>
      <c r="H366" s="6">
        <f t="shared" si="31"/>
        <v>256817435.01839998</v>
      </c>
      <c r="I366" s="11"/>
      <c r="J366" s="147"/>
      <c r="K366" s="150"/>
      <c r="L366" s="12">
        <v>11</v>
      </c>
      <c r="M366" s="1" t="s">
        <v>792</v>
      </c>
      <c r="N366" s="5">
        <v>173833776.539</v>
      </c>
      <c r="O366" s="5">
        <v>0</v>
      </c>
      <c r="P366" s="5">
        <v>51861088.2623</v>
      </c>
      <c r="Q366" s="6">
        <f t="shared" si="32"/>
        <v>225694864.80129999</v>
      </c>
    </row>
    <row r="367" spans="1:17" ht="24.95" customHeight="1" x14ac:dyDescent="0.2">
      <c r="A367" s="152"/>
      <c r="B367" s="150"/>
      <c r="C367" s="1">
        <v>3</v>
      </c>
      <c r="D367" s="1" t="s">
        <v>417</v>
      </c>
      <c r="E367" s="5">
        <v>160177265.39989999</v>
      </c>
      <c r="F367" s="5">
        <v>0</v>
      </c>
      <c r="G367" s="5">
        <v>55698189.866300002</v>
      </c>
      <c r="H367" s="6">
        <f t="shared" si="31"/>
        <v>215875455.26620001</v>
      </c>
      <c r="I367" s="11"/>
      <c r="J367" s="147"/>
      <c r="K367" s="150"/>
      <c r="L367" s="12">
        <v>12</v>
      </c>
      <c r="M367" s="1" t="s">
        <v>793</v>
      </c>
      <c r="N367" s="5">
        <v>137595054.13170001</v>
      </c>
      <c r="O367" s="5">
        <v>0</v>
      </c>
      <c r="P367" s="5">
        <v>43618702.0788</v>
      </c>
      <c r="Q367" s="6">
        <f t="shared" si="32"/>
        <v>181213756.2105</v>
      </c>
    </row>
    <row r="368" spans="1:17" ht="24.95" customHeight="1" x14ac:dyDescent="0.2">
      <c r="A368" s="152"/>
      <c r="B368" s="150"/>
      <c r="C368" s="1">
        <v>4</v>
      </c>
      <c r="D368" s="1" t="s">
        <v>418</v>
      </c>
      <c r="E368" s="5">
        <v>123334202.85089999</v>
      </c>
      <c r="F368" s="5">
        <v>0</v>
      </c>
      <c r="G368" s="5">
        <v>39455541.294299997</v>
      </c>
      <c r="H368" s="6">
        <f t="shared" si="31"/>
        <v>162789744.14519998</v>
      </c>
      <c r="I368" s="11"/>
      <c r="J368" s="147"/>
      <c r="K368" s="150"/>
      <c r="L368" s="12">
        <v>13</v>
      </c>
      <c r="M368" s="1" t="s">
        <v>794</v>
      </c>
      <c r="N368" s="5">
        <v>118261113.2949</v>
      </c>
      <c r="O368" s="5">
        <v>0</v>
      </c>
      <c r="P368" s="5">
        <v>41483442.2152</v>
      </c>
      <c r="Q368" s="6">
        <f t="shared" si="32"/>
        <v>159744555.51010001</v>
      </c>
    </row>
    <row r="369" spans="1:17" ht="24.95" customHeight="1" x14ac:dyDescent="0.2">
      <c r="A369" s="152"/>
      <c r="B369" s="150"/>
      <c r="C369" s="1">
        <v>5</v>
      </c>
      <c r="D369" s="1" t="s">
        <v>419</v>
      </c>
      <c r="E369" s="5">
        <v>202755861.7414</v>
      </c>
      <c r="F369" s="5">
        <v>0</v>
      </c>
      <c r="G369" s="5">
        <v>69002693.480199993</v>
      </c>
      <c r="H369" s="6">
        <f t="shared" si="31"/>
        <v>271758555.2216</v>
      </c>
      <c r="I369" s="11"/>
      <c r="J369" s="147"/>
      <c r="K369" s="150"/>
      <c r="L369" s="12">
        <v>14</v>
      </c>
      <c r="M369" s="1" t="s">
        <v>795</v>
      </c>
      <c r="N369" s="5">
        <v>169392249.03729999</v>
      </c>
      <c r="O369" s="5">
        <v>0</v>
      </c>
      <c r="P369" s="5">
        <v>53444006.109899998</v>
      </c>
      <c r="Q369" s="6">
        <f t="shared" si="32"/>
        <v>222836255.14719999</v>
      </c>
    </row>
    <row r="370" spans="1:17" ht="24.95" customHeight="1" x14ac:dyDescent="0.2">
      <c r="A370" s="152"/>
      <c r="B370" s="150"/>
      <c r="C370" s="1">
        <v>6</v>
      </c>
      <c r="D370" s="1" t="s">
        <v>420</v>
      </c>
      <c r="E370" s="5">
        <v>135828137.77599999</v>
      </c>
      <c r="F370" s="5">
        <v>0</v>
      </c>
      <c r="G370" s="5">
        <v>47140034.285800003</v>
      </c>
      <c r="H370" s="6">
        <f t="shared" si="31"/>
        <v>182968172.0618</v>
      </c>
      <c r="I370" s="11"/>
      <c r="J370" s="147"/>
      <c r="K370" s="150"/>
      <c r="L370" s="12">
        <v>15</v>
      </c>
      <c r="M370" s="1" t="s">
        <v>796</v>
      </c>
      <c r="N370" s="5">
        <v>112292373.9223</v>
      </c>
      <c r="O370" s="5">
        <v>0</v>
      </c>
      <c r="P370" s="5">
        <v>39368444.144100003</v>
      </c>
      <c r="Q370" s="6">
        <f t="shared" si="32"/>
        <v>151660818.06639999</v>
      </c>
    </row>
    <row r="371" spans="1:17" ht="24.95" customHeight="1" x14ac:dyDescent="0.2">
      <c r="A371" s="152"/>
      <c r="B371" s="150"/>
      <c r="C371" s="1">
        <v>7</v>
      </c>
      <c r="D371" s="1" t="s">
        <v>421</v>
      </c>
      <c r="E371" s="5">
        <v>118441868.98370001</v>
      </c>
      <c r="F371" s="5">
        <v>0</v>
      </c>
      <c r="G371" s="5">
        <v>43573496.200000003</v>
      </c>
      <c r="H371" s="6">
        <f t="shared" si="31"/>
        <v>162015365.18370003</v>
      </c>
      <c r="I371" s="11"/>
      <c r="J371" s="148"/>
      <c r="K371" s="151"/>
      <c r="L371" s="12">
        <v>16</v>
      </c>
      <c r="M371" s="1" t="s">
        <v>797</v>
      </c>
      <c r="N371" s="5">
        <v>121814731.09</v>
      </c>
      <c r="O371" s="5">
        <v>0</v>
      </c>
      <c r="P371" s="5">
        <v>42879840.547899999</v>
      </c>
      <c r="Q371" s="6">
        <f t="shared" si="32"/>
        <v>164694571.63789999</v>
      </c>
    </row>
    <row r="372" spans="1:17" ht="24.95" customHeight="1" x14ac:dyDescent="0.2">
      <c r="A372" s="152"/>
      <c r="B372" s="150"/>
      <c r="C372" s="1">
        <v>8</v>
      </c>
      <c r="D372" s="1" t="s">
        <v>422</v>
      </c>
      <c r="E372" s="5">
        <v>157816024.63890001</v>
      </c>
      <c r="F372" s="5">
        <v>0</v>
      </c>
      <c r="G372" s="5">
        <v>54986529.098099999</v>
      </c>
      <c r="H372" s="6">
        <f t="shared" si="31"/>
        <v>212802553.73700002</v>
      </c>
      <c r="I372" s="11"/>
      <c r="J372" s="18"/>
      <c r="K372" s="142" t="s">
        <v>890</v>
      </c>
      <c r="L372" s="143"/>
      <c r="M372" s="144"/>
      <c r="N372" s="14">
        <f>SUM(N356:N371)</f>
        <v>2255310355.3937001</v>
      </c>
      <c r="O372" s="14">
        <f t="shared" ref="O372:Q372" si="35">SUM(O356:O371)</f>
        <v>0</v>
      </c>
      <c r="P372" s="14">
        <f t="shared" si="35"/>
        <v>710403442.32889998</v>
      </c>
      <c r="Q372" s="14">
        <f t="shared" si="35"/>
        <v>2965713797.7226</v>
      </c>
    </row>
    <row r="373" spans="1:17" ht="24.95" customHeight="1" x14ac:dyDescent="0.2">
      <c r="A373" s="152"/>
      <c r="B373" s="150"/>
      <c r="C373" s="1">
        <v>9</v>
      </c>
      <c r="D373" s="1" t="s">
        <v>423</v>
      </c>
      <c r="E373" s="5">
        <v>174087491.55899999</v>
      </c>
      <c r="F373" s="5">
        <v>0</v>
      </c>
      <c r="G373" s="5">
        <v>51798211.139799997</v>
      </c>
      <c r="H373" s="6">
        <f t="shared" si="31"/>
        <v>225885702.69879997</v>
      </c>
      <c r="I373" s="11"/>
      <c r="J373" s="146">
        <v>35</v>
      </c>
      <c r="K373" s="149" t="s">
        <v>75</v>
      </c>
      <c r="L373" s="12">
        <v>1</v>
      </c>
      <c r="M373" s="1" t="s">
        <v>798</v>
      </c>
      <c r="N373" s="5">
        <v>125888280.7489</v>
      </c>
      <c r="O373" s="5">
        <v>0</v>
      </c>
      <c r="P373" s="5">
        <v>42500367.4899</v>
      </c>
      <c r="Q373" s="6">
        <f t="shared" si="32"/>
        <v>168388648.23879999</v>
      </c>
    </row>
    <row r="374" spans="1:17" ht="24.95" customHeight="1" x14ac:dyDescent="0.2">
      <c r="A374" s="152"/>
      <c r="B374" s="150"/>
      <c r="C374" s="1">
        <v>10</v>
      </c>
      <c r="D374" s="1" t="s">
        <v>424</v>
      </c>
      <c r="E374" s="5">
        <v>164460608.70230001</v>
      </c>
      <c r="F374" s="5">
        <v>0</v>
      </c>
      <c r="G374" s="5">
        <v>62291784.2465</v>
      </c>
      <c r="H374" s="6">
        <f t="shared" si="31"/>
        <v>226752392.94880003</v>
      </c>
      <c r="I374" s="11"/>
      <c r="J374" s="147"/>
      <c r="K374" s="150"/>
      <c r="L374" s="12">
        <v>2</v>
      </c>
      <c r="M374" s="1" t="s">
        <v>799</v>
      </c>
      <c r="N374" s="5">
        <v>139307846.00659999</v>
      </c>
      <c r="O374" s="5">
        <v>0</v>
      </c>
      <c r="P374" s="5">
        <v>39663901.572899997</v>
      </c>
      <c r="Q374" s="6">
        <f t="shared" si="32"/>
        <v>178971747.57949999</v>
      </c>
    </row>
    <row r="375" spans="1:17" ht="24.95" customHeight="1" x14ac:dyDescent="0.2">
      <c r="A375" s="152"/>
      <c r="B375" s="150"/>
      <c r="C375" s="1">
        <v>11</v>
      </c>
      <c r="D375" s="1" t="s">
        <v>425</v>
      </c>
      <c r="E375" s="5">
        <v>175587426.02180001</v>
      </c>
      <c r="F375" s="5">
        <v>0</v>
      </c>
      <c r="G375" s="5">
        <v>66427040.317500003</v>
      </c>
      <c r="H375" s="6">
        <f t="shared" si="31"/>
        <v>242014466.33930001</v>
      </c>
      <c r="I375" s="11"/>
      <c r="J375" s="147"/>
      <c r="K375" s="150"/>
      <c r="L375" s="12">
        <v>3</v>
      </c>
      <c r="M375" s="1" t="s">
        <v>800</v>
      </c>
      <c r="N375" s="5">
        <v>116641052.8998</v>
      </c>
      <c r="O375" s="5">
        <v>0</v>
      </c>
      <c r="P375" s="5">
        <v>37710812.803000003</v>
      </c>
      <c r="Q375" s="6">
        <f t="shared" si="32"/>
        <v>154351865.70280001</v>
      </c>
    </row>
    <row r="376" spans="1:17" ht="24.95" customHeight="1" x14ac:dyDescent="0.2">
      <c r="A376" s="152"/>
      <c r="B376" s="150"/>
      <c r="C376" s="1">
        <v>12</v>
      </c>
      <c r="D376" s="1" t="s">
        <v>426</v>
      </c>
      <c r="E376" s="5">
        <v>151738099.67730001</v>
      </c>
      <c r="F376" s="5">
        <v>0</v>
      </c>
      <c r="G376" s="5">
        <v>51490028.350000001</v>
      </c>
      <c r="H376" s="6">
        <f t="shared" si="31"/>
        <v>203228128.0273</v>
      </c>
      <c r="I376" s="11"/>
      <c r="J376" s="147"/>
      <c r="K376" s="150"/>
      <c r="L376" s="12">
        <v>4</v>
      </c>
      <c r="M376" s="1" t="s">
        <v>801</v>
      </c>
      <c r="N376" s="5">
        <v>130595454.0757</v>
      </c>
      <c r="O376" s="5">
        <v>0</v>
      </c>
      <c r="P376" s="5">
        <v>42233263.402800001</v>
      </c>
      <c r="Q376" s="6">
        <f t="shared" si="32"/>
        <v>172828717.47850001</v>
      </c>
    </row>
    <row r="377" spans="1:17" ht="24.95" customHeight="1" x14ac:dyDescent="0.2">
      <c r="A377" s="152"/>
      <c r="B377" s="150"/>
      <c r="C377" s="1">
        <v>13</v>
      </c>
      <c r="D377" s="1" t="s">
        <v>427</v>
      </c>
      <c r="E377" s="5">
        <v>131460988.1056</v>
      </c>
      <c r="F377" s="5">
        <v>0</v>
      </c>
      <c r="G377" s="5">
        <v>49790998.403499998</v>
      </c>
      <c r="H377" s="6">
        <f t="shared" si="31"/>
        <v>181251986.50909999</v>
      </c>
      <c r="I377" s="11"/>
      <c r="J377" s="147"/>
      <c r="K377" s="150"/>
      <c r="L377" s="12">
        <v>5</v>
      </c>
      <c r="M377" s="1" t="s">
        <v>802</v>
      </c>
      <c r="N377" s="5">
        <v>183170114.9497</v>
      </c>
      <c r="O377" s="5">
        <v>0</v>
      </c>
      <c r="P377" s="5">
        <v>57393987.764799997</v>
      </c>
      <c r="Q377" s="6">
        <f t="shared" si="32"/>
        <v>240564102.71450001</v>
      </c>
    </row>
    <row r="378" spans="1:17" ht="24.95" customHeight="1" x14ac:dyDescent="0.2">
      <c r="A378" s="152"/>
      <c r="B378" s="150"/>
      <c r="C378" s="1">
        <v>14</v>
      </c>
      <c r="D378" s="1" t="s">
        <v>428</v>
      </c>
      <c r="E378" s="5">
        <v>135361668.2062</v>
      </c>
      <c r="F378" s="5">
        <v>0</v>
      </c>
      <c r="G378" s="5">
        <v>44927150.477300003</v>
      </c>
      <c r="H378" s="6">
        <f t="shared" si="31"/>
        <v>180288818.68349999</v>
      </c>
      <c r="I378" s="11"/>
      <c r="J378" s="147"/>
      <c r="K378" s="150"/>
      <c r="L378" s="12">
        <v>6</v>
      </c>
      <c r="M378" s="1" t="s">
        <v>803</v>
      </c>
      <c r="N378" s="5">
        <v>151800716.54949999</v>
      </c>
      <c r="O378" s="5">
        <v>0</v>
      </c>
      <c r="P378" s="5">
        <v>44120663.256300002</v>
      </c>
      <c r="Q378" s="6">
        <f t="shared" si="32"/>
        <v>195921379.80579999</v>
      </c>
    </row>
    <row r="379" spans="1:17" ht="24.95" customHeight="1" x14ac:dyDescent="0.2">
      <c r="A379" s="152"/>
      <c r="B379" s="150"/>
      <c r="C379" s="1">
        <v>15</v>
      </c>
      <c r="D379" s="1" t="s">
        <v>429</v>
      </c>
      <c r="E379" s="5">
        <v>156694382.0316</v>
      </c>
      <c r="F379" s="5">
        <v>0</v>
      </c>
      <c r="G379" s="5">
        <v>55292768.976199999</v>
      </c>
      <c r="H379" s="6">
        <f t="shared" si="31"/>
        <v>211987151.00779998</v>
      </c>
      <c r="I379" s="11"/>
      <c r="J379" s="147"/>
      <c r="K379" s="150"/>
      <c r="L379" s="12">
        <v>7</v>
      </c>
      <c r="M379" s="1" t="s">
        <v>804</v>
      </c>
      <c r="N379" s="5">
        <v>139758392.6279</v>
      </c>
      <c r="O379" s="5">
        <v>0</v>
      </c>
      <c r="P379" s="5">
        <v>41603482.481200002</v>
      </c>
      <c r="Q379" s="6">
        <f t="shared" si="32"/>
        <v>181361875.10910001</v>
      </c>
    </row>
    <row r="380" spans="1:17" ht="24.95" customHeight="1" x14ac:dyDescent="0.2">
      <c r="A380" s="152"/>
      <c r="B380" s="150"/>
      <c r="C380" s="1">
        <v>16</v>
      </c>
      <c r="D380" s="1" t="s">
        <v>430</v>
      </c>
      <c r="E380" s="5">
        <v>121537420.38079999</v>
      </c>
      <c r="F380" s="5">
        <v>0</v>
      </c>
      <c r="G380" s="5">
        <v>42057562.543200001</v>
      </c>
      <c r="H380" s="6">
        <f t="shared" si="31"/>
        <v>163594982.92399999</v>
      </c>
      <c r="I380" s="11"/>
      <c r="J380" s="147"/>
      <c r="K380" s="150"/>
      <c r="L380" s="12">
        <v>8</v>
      </c>
      <c r="M380" s="1" t="s">
        <v>805</v>
      </c>
      <c r="N380" s="5">
        <v>121421376.87109999</v>
      </c>
      <c r="O380" s="5">
        <v>0</v>
      </c>
      <c r="P380" s="5">
        <v>39144496.5348</v>
      </c>
      <c r="Q380" s="6">
        <f t="shared" si="32"/>
        <v>160565873.4059</v>
      </c>
    </row>
    <row r="381" spans="1:17" ht="24.95" customHeight="1" x14ac:dyDescent="0.2">
      <c r="A381" s="152"/>
      <c r="B381" s="150"/>
      <c r="C381" s="1">
        <v>17</v>
      </c>
      <c r="D381" s="1" t="s">
        <v>431</v>
      </c>
      <c r="E381" s="5">
        <v>169109966.95660001</v>
      </c>
      <c r="F381" s="5">
        <v>0</v>
      </c>
      <c r="G381" s="5">
        <v>59836961.6822</v>
      </c>
      <c r="H381" s="6">
        <f t="shared" si="31"/>
        <v>228946928.63880002</v>
      </c>
      <c r="I381" s="11"/>
      <c r="J381" s="147"/>
      <c r="K381" s="150"/>
      <c r="L381" s="12">
        <v>9</v>
      </c>
      <c r="M381" s="1" t="s">
        <v>806</v>
      </c>
      <c r="N381" s="5">
        <v>160135367.6191</v>
      </c>
      <c r="O381" s="5">
        <v>0</v>
      </c>
      <c r="P381" s="5">
        <v>50762460.348300003</v>
      </c>
      <c r="Q381" s="6">
        <f t="shared" si="32"/>
        <v>210897827.96740001</v>
      </c>
    </row>
    <row r="382" spans="1:17" ht="24.95" customHeight="1" x14ac:dyDescent="0.2">
      <c r="A382" s="152"/>
      <c r="B382" s="150"/>
      <c r="C382" s="1">
        <v>18</v>
      </c>
      <c r="D382" s="1" t="s">
        <v>432</v>
      </c>
      <c r="E382" s="5">
        <v>113745751.3935</v>
      </c>
      <c r="F382" s="5">
        <v>0</v>
      </c>
      <c r="G382" s="5">
        <v>42729902.481200002</v>
      </c>
      <c r="H382" s="6">
        <f t="shared" si="31"/>
        <v>156475653.87470001</v>
      </c>
      <c r="I382" s="11"/>
      <c r="J382" s="147"/>
      <c r="K382" s="150"/>
      <c r="L382" s="12">
        <v>10</v>
      </c>
      <c r="M382" s="1" t="s">
        <v>807</v>
      </c>
      <c r="N382" s="5">
        <v>112936203.24699999</v>
      </c>
      <c r="O382" s="5">
        <v>0</v>
      </c>
      <c r="P382" s="5">
        <v>39466649.784299999</v>
      </c>
      <c r="Q382" s="6">
        <f t="shared" si="32"/>
        <v>152402853.03130001</v>
      </c>
    </row>
    <row r="383" spans="1:17" ht="24.95" customHeight="1" x14ac:dyDescent="0.2">
      <c r="A383" s="152"/>
      <c r="B383" s="150"/>
      <c r="C383" s="1">
        <v>19</v>
      </c>
      <c r="D383" s="1" t="s">
        <v>433</v>
      </c>
      <c r="E383" s="5">
        <v>150087373.88420001</v>
      </c>
      <c r="F383" s="5">
        <v>0</v>
      </c>
      <c r="G383" s="5">
        <v>55739268.568999998</v>
      </c>
      <c r="H383" s="6">
        <f t="shared" si="31"/>
        <v>205826642.45320001</v>
      </c>
      <c r="I383" s="11"/>
      <c r="J383" s="147"/>
      <c r="K383" s="150"/>
      <c r="L383" s="12">
        <v>11</v>
      </c>
      <c r="M383" s="1" t="s">
        <v>808</v>
      </c>
      <c r="N383" s="5">
        <v>108174926.6288</v>
      </c>
      <c r="O383" s="5">
        <v>0</v>
      </c>
      <c r="P383" s="5">
        <v>35267555.188900001</v>
      </c>
      <c r="Q383" s="6">
        <f t="shared" si="32"/>
        <v>143442481.8177</v>
      </c>
    </row>
    <row r="384" spans="1:17" ht="24.95" customHeight="1" x14ac:dyDescent="0.2">
      <c r="A384" s="152"/>
      <c r="B384" s="150"/>
      <c r="C384" s="1">
        <v>20</v>
      </c>
      <c r="D384" s="1" t="s">
        <v>434</v>
      </c>
      <c r="E384" s="5">
        <v>125837316.4781</v>
      </c>
      <c r="F384" s="5">
        <v>0</v>
      </c>
      <c r="G384" s="5">
        <v>43014307.733599998</v>
      </c>
      <c r="H384" s="6">
        <f t="shared" si="31"/>
        <v>168851624.21169999</v>
      </c>
      <c r="I384" s="11"/>
      <c r="J384" s="147"/>
      <c r="K384" s="150"/>
      <c r="L384" s="12">
        <v>12</v>
      </c>
      <c r="M384" s="1" t="s">
        <v>809</v>
      </c>
      <c r="N384" s="5">
        <v>115980064.1724</v>
      </c>
      <c r="O384" s="5">
        <v>0</v>
      </c>
      <c r="P384" s="5">
        <v>37693141.559299998</v>
      </c>
      <c r="Q384" s="6">
        <f t="shared" si="32"/>
        <v>153673205.7317</v>
      </c>
    </row>
    <row r="385" spans="1:17" ht="24.95" customHeight="1" x14ac:dyDescent="0.2">
      <c r="A385" s="152"/>
      <c r="B385" s="150"/>
      <c r="C385" s="1">
        <v>21</v>
      </c>
      <c r="D385" s="1" t="s">
        <v>435</v>
      </c>
      <c r="E385" s="5">
        <v>160396673.4226</v>
      </c>
      <c r="F385" s="5">
        <v>0</v>
      </c>
      <c r="G385" s="5">
        <v>56331301.493600003</v>
      </c>
      <c r="H385" s="6">
        <f t="shared" si="31"/>
        <v>216727974.91620001</v>
      </c>
      <c r="I385" s="11"/>
      <c r="J385" s="147"/>
      <c r="K385" s="150"/>
      <c r="L385" s="12">
        <v>13</v>
      </c>
      <c r="M385" s="1" t="s">
        <v>810</v>
      </c>
      <c r="N385" s="5">
        <v>126142037.11489999</v>
      </c>
      <c r="O385" s="5">
        <v>0</v>
      </c>
      <c r="P385" s="5">
        <v>43504205.157099999</v>
      </c>
      <c r="Q385" s="6">
        <f t="shared" si="32"/>
        <v>169646242.27199998</v>
      </c>
    </row>
    <row r="386" spans="1:17" ht="24.95" customHeight="1" x14ac:dyDescent="0.2">
      <c r="A386" s="152"/>
      <c r="B386" s="150"/>
      <c r="C386" s="1">
        <v>22</v>
      </c>
      <c r="D386" s="1" t="s">
        <v>436</v>
      </c>
      <c r="E386" s="5">
        <v>179451540.68380001</v>
      </c>
      <c r="F386" s="5">
        <v>0</v>
      </c>
      <c r="G386" s="5">
        <v>58468504.268799998</v>
      </c>
      <c r="H386" s="6">
        <f t="shared" si="31"/>
        <v>237920044.9526</v>
      </c>
      <c r="I386" s="11"/>
      <c r="J386" s="147"/>
      <c r="K386" s="150"/>
      <c r="L386" s="12">
        <v>14</v>
      </c>
      <c r="M386" s="1" t="s">
        <v>811</v>
      </c>
      <c r="N386" s="5">
        <v>138804962.09799999</v>
      </c>
      <c r="O386" s="5">
        <v>0</v>
      </c>
      <c r="P386" s="5">
        <v>48615357.975900002</v>
      </c>
      <c r="Q386" s="6">
        <f t="shared" si="32"/>
        <v>187420320.07389998</v>
      </c>
    </row>
    <row r="387" spans="1:17" ht="24.95" customHeight="1" x14ac:dyDescent="0.2">
      <c r="A387" s="152"/>
      <c r="B387" s="151"/>
      <c r="C387" s="1">
        <v>23</v>
      </c>
      <c r="D387" s="1" t="s">
        <v>437</v>
      </c>
      <c r="E387" s="5">
        <v>183235527.2049</v>
      </c>
      <c r="F387" s="5">
        <v>0</v>
      </c>
      <c r="G387" s="5">
        <v>66964394.158100002</v>
      </c>
      <c r="H387" s="6">
        <f t="shared" si="31"/>
        <v>250199921.36300001</v>
      </c>
      <c r="I387" s="11"/>
      <c r="J387" s="147"/>
      <c r="K387" s="150"/>
      <c r="L387" s="12">
        <v>15</v>
      </c>
      <c r="M387" s="1" t="s">
        <v>812</v>
      </c>
      <c r="N387" s="5">
        <v>128740214.0749</v>
      </c>
      <c r="O387" s="5">
        <v>0</v>
      </c>
      <c r="P387" s="5">
        <v>36710675.9199</v>
      </c>
      <c r="Q387" s="6">
        <f t="shared" si="32"/>
        <v>165450889.9948</v>
      </c>
    </row>
    <row r="388" spans="1:17" ht="24.95" customHeight="1" x14ac:dyDescent="0.2">
      <c r="A388" s="1"/>
      <c r="B388" s="142" t="s">
        <v>874</v>
      </c>
      <c r="C388" s="143"/>
      <c r="D388" s="144"/>
      <c r="E388" s="14">
        <f>SUM(E365:E387)</f>
        <v>3575040794.3158998</v>
      </c>
      <c r="F388" s="14">
        <f t="shared" ref="F388:H388" si="36">SUM(F365:F387)</f>
        <v>0</v>
      </c>
      <c r="G388" s="14">
        <f t="shared" si="36"/>
        <v>1232831692.4056997</v>
      </c>
      <c r="H388" s="14">
        <f t="shared" si="36"/>
        <v>4807872486.7216005</v>
      </c>
      <c r="I388" s="38"/>
      <c r="J388" s="147"/>
      <c r="K388" s="150"/>
      <c r="L388" s="12">
        <v>16</v>
      </c>
      <c r="M388" s="1" t="s">
        <v>813</v>
      </c>
      <c r="N388" s="5">
        <v>134169368.2607</v>
      </c>
      <c r="O388" s="5">
        <v>0</v>
      </c>
      <c r="P388" s="5">
        <v>41208701.345100001</v>
      </c>
      <c r="Q388" s="6">
        <f t="shared" si="32"/>
        <v>175378069.6058</v>
      </c>
    </row>
    <row r="389" spans="1:17" ht="24.95" customHeight="1" x14ac:dyDescent="0.2">
      <c r="A389" s="152">
        <v>19</v>
      </c>
      <c r="B389" s="149" t="s">
        <v>59</v>
      </c>
      <c r="C389" s="1">
        <v>1</v>
      </c>
      <c r="D389" s="1" t="s">
        <v>438</v>
      </c>
      <c r="E389" s="5">
        <v>117585924.6224</v>
      </c>
      <c r="F389" s="5">
        <v>0</v>
      </c>
      <c r="G389" s="5">
        <v>47978754.543399997</v>
      </c>
      <c r="H389" s="6">
        <f t="shared" si="31"/>
        <v>165564679.16580001</v>
      </c>
      <c r="I389" s="11"/>
      <c r="J389" s="148"/>
      <c r="K389" s="151"/>
      <c r="L389" s="12">
        <v>17</v>
      </c>
      <c r="M389" s="1" t="s">
        <v>814</v>
      </c>
      <c r="N389" s="5">
        <v>133850534.9043</v>
      </c>
      <c r="O389" s="5">
        <v>0</v>
      </c>
      <c r="P389" s="5">
        <v>39845425.029399998</v>
      </c>
      <c r="Q389" s="6">
        <f t="shared" si="32"/>
        <v>173695959.9337</v>
      </c>
    </row>
    <row r="390" spans="1:17" ht="24.95" customHeight="1" x14ac:dyDescent="0.2">
      <c r="A390" s="152"/>
      <c r="B390" s="150"/>
      <c r="C390" s="1">
        <v>2</v>
      </c>
      <c r="D390" s="1" t="s">
        <v>439</v>
      </c>
      <c r="E390" s="5">
        <v>120438888.9681</v>
      </c>
      <c r="F390" s="5">
        <v>0</v>
      </c>
      <c r="G390" s="5">
        <v>49460548.467600003</v>
      </c>
      <c r="H390" s="6">
        <f t="shared" si="31"/>
        <v>169899437.4357</v>
      </c>
      <c r="I390" s="11"/>
      <c r="J390" s="18"/>
      <c r="K390" s="142" t="s">
        <v>891</v>
      </c>
      <c r="L390" s="143"/>
      <c r="M390" s="144"/>
      <c r="N390" s="14">
        <f>SUM(N373:N389)</f>
        <v>2267516912.8493004</v>
      </c>
      <c r="O390" s="14">
        <f t="shared" ref="O390:Q390" si="37">SUM(O373:O389)</f>
        <v>0</v>
      </c>
      <c r="P390" s="14">
        <f t="shared" si="37"/>
        <v>717445147.61390018</v>
      </c>
      <c r="Q390" s="14">
        <f t="shared" si="37"/>
        <v>2984962060.4632001</v>
      </c>
    </row>
    <row r="391" spans="1:17" ht="24.95" customHeight="1" x14ac:dyDescent="0.2">
      <c r="A391" s="152"/>
      <c r="B391" s="150"/>
      <c r="C391" s="1">
        <v>3</v>
      </c>
      <c r="D391" s="1" t="s">
        <v>440</v>
      </c>
      <c r="E391" s="5">
        <v>109816538.4094</v>
      </c>
      <c r="F391" s="5">
        <v>0</v>
      </c>
      <c r="G391" s="5">
        <v>46934208.251999997</v>
      </c>
      <c r="H391" s="6">
        <f t="shared" si="31"/>
        <v>156750746.66139999</v>
      </c>
      <c r="I391" s="11"/>
      <c r="J391" s="146">
        <v>36</v>
      </c>
      <c r="K391" s="149" t="s">
        <v>76</v>
      </c>
      <c r="L391" s="12">
        <v>1</v>
      </c>
      <c r="M391" s="1" t="s">
        <v>815</v>
      </c>
      <c r="N391" s="5">
        <v>125989549.4921</v>
      </c>
      <c r="O391" s="5">
        <v>0</v>
      </c>
      <c r="P391" s="5">
        <v>41057605.4811</v>
      </c>
      <c r="Q391" s="6">
        <f t="shared" si="32"/>
        <v>167047154.97319999</v>
      </c>
    </row>
    <row r="392" spans="1:17" ht="24.95" customHeight="1" x14ac:dyDescent="0.2">
      <c r="A392" s="152"/>
      <c r="B392" s="150"/>
      <c r="C392" s="1">
        <v>4</v>
      </c>
      <c r="D392" s="1" t="s">
        <v>441</v>
      </c>
      <c r="E392" s="5">
        <v>119135762.1195</v>
      </c>
      <c r="F392" s="5">
        <v>0</v>
      </c>
      <c r="G392" s="5">
        <v>49340828.1043</v>
      </c>
      <c r="H392" s="6">
        <f t="shared" si="31"/>
        <v>168476590.2238</v>
      </c>
      <c r="I392" s="11"/>
      <c r="J392" s="147"/>
      <c r="K392" s="150"/>
      <c r="L392" s="12">
        <v>2</v>
      </c>
      <c r="M392" s="1" t="s">
        <v>816</v>
      </c>
      <c r="N392" s="5">
        <v>121989372.92299999</v>
      </c>
      <c r="O392" s="5">
        <v>0</v>
      </c>
      <c r="P392" s="5">
        <v>45186292.660499997</v>
      </c>
      <c r="Q392" s="6">
        <f t="shared" si="32"/>
        <v>167175665.5835</v>
      </c>
    </row>
    <row r="393" spans="1:17" ht="24.95" customHeight="1" x14ac:dyDescent="0.2">
      <c r="A393" s="152"/>
      <c r="B393" s="150"/>
      <c r="C393" s="1">
        <v>5</v>
      </c>
      <c r="D393" s="1" t="s">
        <v>442</v>
      </c>
      <c r="E393" s="5">
        <v>144396465.53690001</v>
      </c>
      <c r="F393" s="5">
        <v>0</v>
      </c>
      <c r="G393" s="5">
        <v>57504757.6664</v>
      </c>
      <c r="H393" s="6">
        <f t="shared" ref="H393:H413" si="38">E393+F393+G393</f>
        <v>201901223.2033</v>
      </c>
      <c r="I393" s="11"/>
      <c r="J393" s="147"/>
      <c r="K393" s="150"/>
      <c r="L393" s="12">
        <v>3</v>
      </c>
      <c r="M393" s="1" t="s">
        <v>817</v>
      </c>
      <c r="N393" s="5">
        <v>143967441.59529999</v>
      </c>
      <c r="O393" s="5">
        <v>0</v>
      </c>
      <c r="P393" s="5">
        <v>47474117.345600002</v>
      </c>
      <c r="Q393" s="6">
        <f t="shared" ref="Q393:Q410" si="39">N393+O393+P393</f>
        <v>191441558.9409</v>
      </c>
    </row>
    <row r="394" spans="1:17" ht="24.95" customHeight="1" x14ac:dyDescent="0.2">
      <c r="A394" s="152"/>
      <c r="B394" s="150"/>
      <c r="C394" s="1">
        <v>6</v>
      </c>
      <c r="D394" s="1" t="s">
        <v>443</v>
      </c>
      <c r="E394" s="5">
        <v>115041374.40629999</v>
      </c>
      <c r="F394" s="5">
        <v>0</v>
      </c>
      <c r="G394" s="5">
        <v>47678435.919699997</v>
      </c>
      <c r="H394" s="6">
        <f t="shared" si="38"/>
        <v>162719810.32599998</v>
      </c>
      <c r="I394" s="11"/>
      <c r="J394" s="147"/>
      <c r="K394" s="150"/>
      <c r="L394" s="12">
        <v>4</v>
      </c>
      <c r="M394" s="1" t="s">
        <v>818</v>
      </c>
      <c r="N394" s="5">
        <v>158898055.18180001</v>
      </c>
      <c r="O394" s="5">
        <v>0</v>
      </c>
      <c r="P394" s="5">
        <v>51756294.542499997</v>
      </c>
      <c r="Q394" s="6">
        <f t="shared" si="39"/>
        <v>210654349.7243</v>
      </c>
    </row>
    <row r="395" spans="1:17" ht="24.95" customHeight="1" x14ac:dyDescent="0.2">
      <c r="A395" s="152"/>
      <c r="B395" s="150"/>
      <c r="C395" s="1">
        <v>7</v>
      </c>
      <c r="D395" s="1" t="s">
        <v>444</v>
      </c>
      <c r="E395" s="5">
        <v>185689291.28510001</v>
      </c>
      <c r="F395" s="5">
        <v>0</v>
      </c>
      <c r="G395" s="5">
        <v>70612749.648499995</v>
      </c>
      <c r="H395" s="6">
        <f t="shared" si="38"/>
        <v>256302040.93360001</v>
      </c>
      <c r="I395" s="11"/>
      <c r="J395" s="147"/>
      <c r="K395" s="150"/>
      <c r="L395" s="12">
        <v>5</v>
      </c>
      <c r="M395" s="1" t="s">
        <v>819</v>
      </c>
      <c r="N395" s="5">
        <v>138303822.99450001</v>
      </c>
      <c r="O395" s="5">
        <v>0</v>
      </c>
      <c r="P395" s="5">
        <v>46817783.298500001</v>
      </c>
      <c r="Q395" s="6">
        <f t="shared" si="39"/>
        <v>185121606.29300001</v>
      </c>
    </row>
    <row r="396" spans="1:17" ht="24.95" customHeight="1" x14ac:dyDescent="0.2">
      <c r="A396" s="152"/>
      <c r="B396" s="150"/>
      <c r="C396" s="1">
        <v>8</v>
      </c>
      <c r="D396" s="1" t="s">
        <v>445</v>
      </c>
      <c r="E396" s="5">
        <v>126513045.56659999</v>
      </c>
      <c r="F396" s="5">
        <v>0</v>
      </c>
      <c r="G396" s="5">
        <v>51108785.153300002</v>
      </c>
      <c r="H396" s="6">
        <f t="shared" si="38"/>
        <v>177621830.71990001</v>
      </c>
      <c r="I396" s="11"/>
      <c r="J396" s="147"/>
      <c r="K396" s="150"/>
      <c r="L396" s="12">
        <v>6</v>
      </c>
      <c r="M396" s="1" t="s">
        <v>820</v>
      </c>
      <c r="N396" s="5">
        <v>192042826.914</v>
      </c>
      <c r="O396" s="5">
        <v>0</v>
      </c>
      <c r="P396" s="5">
        <v>63343911.927000001</v>
      </c>
      <c r="Q396" s="6">
        <f t="shared" si="39"/>
        <v>255386738.84100002</v>
      </c>
    </row>
    <row r="397" spans="1:17" ht="24.95" customHeight="1" x14ac:dyDescent="0.2">
      <c r="A397" s="152"/>
      <c r="B397" s="150"/>
      <c r="C397" s="1">
        <v>9</v>
      </c>
      <c r="D397" s="1" t="s">
        <v>446</v>
      </c>
      <c r="E397" s="5">
        <v>135996613.0927</v>
      </c>
      <c r="F397" s="5">
        <v>0</v>
      </c>
      <c r="G397" s="5">
        <v>52720569.116400003</v>
      </c>
      <c r="H397" s="6">
        <f t="shared" si="38"/>
        <v>188717182.20910001</v>
      </c>
      <c r="I397" s="11"/>
      <c r="J397" s="147"/>
      <c r="K397" s="150"/>
      <c r="L397" s="12">
        <v>7</v>
      </c>
      <c r="M397" s="1" t="s">
        <v>821</v>
      </c>
      <c r="N397" s="5">
        <v>145848195.43020001</v>
      </c>
      <c r="O397" s="5">
        <v>0</v>
      </c>
      <c r="P397" s="5">
        <v>53925879.177900001</v>
      </c>
      <c r="Q397" s="6">
        <f t="shared" si="39"/>
        <v>199774074.6081</v>
      </c>
    </row>
    <row r="398" spans="1:17" ht="24.95" customHeight="1" x14ac:dyDescent="0.2">
      <c r="A398" s="152"/>
      <c r="B398" s="150"/>
      <c r="C398" s="1">
        <v>10</v>
      </c>
      <c r="D398" s="1" t="s">
        <v>447</v>
      </c>
      <c r="E398" s="5">
        <v>136949094.84060001</v>
      </c>
      <c r="F398" s="5">
        <v>0</v>
      </c>
      <c r="G398" s="5">
        <v>54800964.856799997</v>
      </c>
      <c r="H398" s="6">
        <f t="shared" si="38"/>
        <v>191750059.6974</v>
      </c>
      <c r="I398" s="11"/>
      <c r="J398" s="147"/>
      <c r="K398" s="150"/>
      <c r="L398" s="12">
        <v>8</v>
      </c>
      <c r="M398" s="1" t="s">
        <v>406</v>
      </c>
      <c r="N398" s="5">
        <v>132324024.8207</v>
      </c>
      <c r="O398" s="5">
        <v>0</v>
      </c>
      <c r="P398" s="5">
        <v>44419675.249499999</v>
      </c>
      <c r="Q398" s="6">
        <f t="shared" si="39"/>
        <v>176743700.0702</v>
      </c>
    </row>
    <row r="399" spans="1:17" ht="24.95" customHeight="1" x14ac:dyDescent="0.2">
      <c r="A399" s="152"/>
      <c r="B399" s="150"/>
      <c r="C399" s="1">
        <v>11</v>
      </c>
      <c r="D399" s="1" t="s">
        <v>448</v>
      </c>
      <c r="E399" s="5">
        <v>126932883.7806</v>
      </c>
      <c r="F399" s="5">
        <v>0</v>
      </c>
      <c r="G399" s="5">
        <v>45854874.590700001</v>
      </c>
      <c r="H399" s="6">
        <f t="shared" si="38"/>
        <v>172787758.37129998</v>
      </c>
      <c r="I399" s="11"/>
      <c r="J399" s="147"/>
      <c r="K399" s="150"/>
      <c r="L399" s="12">
        <v>9</v>
      </c>
      <c r="M399" s="1" t="s">
        <v>822</v>
      </c>
      <c r="N399" s="5">
        <v>143046012.8211</v>
      </c>
      <c r="O399" s="5">
        <v>0</v>
      </c>
      <c r="P399" s="5">
        <v>47401859.537500001</v>
      </c>
      <c r="Q399" s="6">
        <f t="shared" si="39"/>
        <v>190447872.35859999</v>
      </c>
    </row>
    <row r="400" spans="1:17" ht="24.95" customHeight="1" x14ac:dyDescent="0.2">
      <c r="A400" s="152"/>
      <c r="B400" s="150"/>
      <c r="C400" s="1">
        <v>12</v>
      </c>
      <c r="D400" s="1" t="s">
        <v>449</v>
      </c>
      <c r="E400" s="5">
        <v>124354103.99969999</v>
      </c>
      <c r="F400" s="5">
        <v>0</v>
      </c>
      <c r="G400" s="5">
        <v>50263156.003300004</v>
      </c>
      <c r="H400" s="6">
        <f t="shared" si="38"/>
        <v>174617260.00299999</v>
      </c>
      <c r="I400" s="11"/>
      <c r="J400" s="147"/>
      <c r="K400" s="150"/>
      <c r="L400" s="12">
        <v>10</v>
      </c>
      <c r="M400" s="1" t="s">
        <v>823</v>
      </c>
      <c r="N400" s="5">
        <v>188809071.0596</v>
      </c>
      <c r="O400" s="5">
        <v>0</v>
      </c>
      <c r="P400" s="5">
        <v>54900388.131700002</v>
      </c>
      <c r="Q400" s="6">
        <f t="shared" si="39"/>
        <v>243709459.1913</v>
      </c>
    </row>
    <row r="401" spans="1:17" ht="24.95" customHeight="1" x14ac:dyDescent="0.2">
      <c r="A401" s="152"/>
      <c r="B401" s="150"/>
      <c r="C401" s="1">
        <v>13</v>
      </c>
      <c r="D401" s="1" t="s">
        <v>450</v>
      </c>
      <c r="E401" s="5">
        <v>129932457.0847</v>
      </c>
      <c r="F401" s="5">
        <v>0</v>
      </c>
      <c r="G401" s="5">
        <v>51394393.160499997</v>
      </c>
      <c r="H401" s="6">
        <f t="shared" si="38"/>
        <v>181326850.24520001</v>
      </c>
      <c r="I401" s="11"/>
      <c r="J401" s="147"/>
      <c r="K401" s="150"/>
      <c r="L401" s="12">
        <v>11</v>
      </c>
      <c r="M401" s="1" t="s">
        <v>824</v>
      </c>
      <c r="N401" s="5">
        <v>117888601.59370001</v>
      </c>
      <c r="O401" s="5">
        <v>0</v>
      </c>
      <c r="P401" s="5">
        <v>40444108.009199999</v>
      </c>
      <c r="Q401" s="6">
        <f t="shared" si="39"/>
        <v>158332709.6029</v>
      </c>
    </row>
    <row r="402" spans="1:17" ht="24.95" customHeight="1" x14ac:dyDescent="0.2">
      <c r="A402" s="152"/>
      <c r="B402" s="150"/>
      <c r="C402" s="1">
        <v>14</v>
      </c>
      <c r="D402" s="1" t="s">
        <v>451</v>
      </c>
      <c r="E402" s="5">
        <v>115900334.7744</v>
      </c>
      <c r="F402" s="5">
        <v>0</v>
      </c>
      <c r="G402" s="5">
        <v>46902103.950599998</v>
      </c>
      <c r="H402" s="6">
        <f t="shared" si="38"/>
        <v>162802438.72499999</v>
      </c>
      <c r="I402" s="11"/>
      <c r="J402" s="147"/>
      <c r="K402" s="150"/>
      <c r="L402" s="12">
        <v>12</v>
      </c>
      <c r="M402" s="1" t="s">
        <v>825</v>
      </c>
      <c r="N402" s="5">
        <v>136163283.37580001</v>
      </c>
      <c r="O402" s="5">
        <v>0</v>
      </c>
      <c r="P402" s="5">
        <v>47802099.329899997</v>
      </c>
      <c r="Q402" s="6">
        <f t="shared" si="39"/>
        <v>183965382.70570001</v>
      </c>
    </row>
    <row r="403" spans="1:17" ht="24.95" customHeight="1" x14ac:dyDescent="0.2">
      <c r="A403" s="152"/>
      <c r="B403" s="150"/>
      <c r="C403" s="1">
        <v>15</v>
      </c>
      <c r="D403" s="1" t="s">
        <v>452</v>
      </c>
      <c r="E403" s="5">
        <v>115295538.7931</v>
      </c>
      <c r="F403" s="5">
        <v>0</v>
      </c>
      <c r="G403" s="5">
        <v>42645647.202699997</v>
      </c>
      <c r="H403" s="6">
        <f t="shared" si="38"/>
        <v>157941185.99579999</v>
      </c>
      <c r="I403" s="11"/>
      <c r="J403" s="147"/>
      <c r="K403" s="150"/>
      <c r="L403" s="12">
        <v>13</v>
      </c>
      <c r="M403" s="1" t="s">
        <v>826</v>
      </c>
      <c r="N403" s="5">
        <v>144260522.49529999</v>
      </c>
      <c r="O403" s="5">
        <v>0</v>
      </c>
      <c r="P403" s="5">
        <v>52504870.631399997</v>
      </c>
      <c r="Q403" s="6">
        <f t="shared" si="39"/>
        <v>196765393.12669998</v>
      </c>
    </row>
    <row r="404" spans="1:17" ht="24.95" customHeight="1" x14ac:dyDescent="0.2">
      <c r="A404" s="152"/>
      <c r="B404" s="150"/>
      <c r="C404" s="1">
        <v>16</v>
      </c>
      <c r="D404" s="1" t="s">
        <v>453</v>
      </c>
      <c r="E404" s="5">
        <v>124608059.0456</v>
      </c>
      <c r="F404" s="5">
        <v>0</v>
      </c>
      <c r="G404" s="5">
        <v>50465588.8895</v>
      </c>
      <c r="H404" s="6">
        <f t="shared" si="38"/>
        <v>175073647.93509999</v>
      </c>
      <c r="I404" s="11"/>
      <c r="J404" s="148"/>
      <c r="K404" s="151"/>
      <c r="L404" s="12">
        <v>14</v>
      </c>
      <c r="M404" s="1" t="s">
        <v>827</v>
      </c>
      <c r="N404" s="5">
        <v>159322329.34279999</v>
      </c>
      <c r="O404" s="5">
        <v>0</v>
      </c>
      <c r="P404" s="5">
        <v>55079598.598099999</v>
      </c>
      <c r="Q404" s="6">
        <f t="shared" si="39"/>
        <v>214401927.9409</v>
      </c>
    </row>
    <row r="405" spans="1:17" ht="24.95" customHeight="1" x14ac:dyDescent="0.2">
      <c r="A405" s="152"/>
      <c r="B405" s="150"/>
      <c r="C405" s="1">
        <v>17</v>
      </c>
      <c r="D405" s="1" t="s">
        <v>454</v>
      </c>
      <c r="E405" s="5">
        <v>142293765.2881</v>
      </c>
      <c r="F405" s="5">
        <v>0</v>
      </c>
      <c r="G405" s="5">
        <v>57964580.081699997</v>
      </c>
      <c r="H405" s="6">
        <f t="shared" si="38"/>
        <v>200258345.3698</v>
      </c>
      <c r="I405" s="11"/>
      <c r="J405" s="18"/>
      <c r="K405" s="142" t="s">
        <v>892</v>
      </c>
      <c r="L405" s="143"/>
      <c r="M405" s="144"/>
      <c r="N405" s="14">
        <f>SUM(N391:N404)</f>
        <v>2048853110.0398998</v>
      </c>
      <c r="O405" s="14">
        <f t="shared" ref="O405:Q405" si="40">SUM(O391:O404)</f>
        <v>0</v>
      </c>
      <c r="P405" s="14">
        <f t="shared" si="40"/>
        <v>692114483.9203999</v>
      </c>
      <c r="Q405" s="14">
        <f t="shared" si="40"/>
        <v>2740967593.9602995</v>
      </c>
    </row>
    <row r="406" spans="1:17" ht="24.95" customHeight="1" x14ac:dyDescent="0.2">
      <c r="A406" s="152"/>
      <c r="B406" s="150"/>
      <c r="C406" s="1">
        <v>18</v>
      </c>
      <c r="D406" s="1" t="s">
        <v>455</v>
      </c>
      <c r="E406" s="5">
        <v>171075762.89140001</v>
      </c>
      <c r="F406" s="5">
        <v>0</v>
      </c>
      <c r="G406" s="5">
        <v>65365222.9384</v>
      </c>
      <c r="H406" s="6">
        <f t="shared" si="38"/>
        <v>236440985.82980001</v>
      </c>
      <c r="I406" s="11"/>
      <c r="J406" s="146">
        <v>37</v>
      </c>
      <c r="K406" s="149" t="s">
        <v>77</v>
      </c>
      <c r="L406" s="12">
        <v>1</v>
      </c>
      <c r="M406" s="1" t="s">
        <v>828</v>
      </c>
      <c r="N406" s="5">
        <v>105243672.4578</v>
      </c>
      <c r="O406" s="5">
        <v>0</v>
      </c>
      <c r="P406" s="5">
        <v>227184625.04789999</v>
      </c>
      <c r="Q406" s="6">
        <f t="shared" si="39"/>
        <v>332428297.50569999</v>
      </c>
    </row>
    <row r="407" spans="1:17" ht="24.95" customHeight="1" x14ac:dyDescent="0.2">
      <c r="A407" s="152"/>
      <c r="B407" s="150"/>
      <c r="C407" s="1">
        <v>19</v>
      </c>
      <c r="D407" s="1" t="s">
        <v>456</v>
      </c>
      <c r="E407" s="5">
        <v>117618813.0836</v>
      </c>
      <c r="F407" s="5">
        <v>0</v>
      </c>
      <c r="G407" s="5">
        <v>48890072.609899998</v>
      </c>
      <c r="H407" s="6">
        <f t="shared" si="38"/>
        <v>166508885.69349998</v>
      </c>
      <c r="I407" s="11"/>
      <c r="J407" s="147"/>
      <c r="K407" s="150"/>
      <c r="L407" s="12">
        <v>2</v>
      </c>
      <c r="M407" s="1" t="s">
        <v>829</v>
      </c>
      <c r="N407" s="5">
        <v>268662185.48839998</v>
      </c>
      <c r="O407" s="5">
        <v>0</v>
      </c>
      <c r="P407" s="5">
        <v>293810117.43300003</v>
      </c>
      <c r="Q407" s="6">
        <f t="shared" si="39"/>
        <v>562472302.92140007</v>
      </c>
    </row>
    <row r="408" spans="1:17" ht="24.95" customHeight="1" x14ac:dyDescent="0.2">
      <c r="A408" s="152"/>
      <c r="B408" s="150"/>
      <c r="C408" s="1">
        <v>20</v>
      </c>
      <c r="D408" s="1" t="s">
        <v>457</v>
      </c>
      <c r="E408" s="5">
        <v>113333560.013</v>
      </c>
      <c r="F408" s="5">
        <v>0</v>
      </c>
      <c r="G408" s="5">
        <v>46099773.9736</v>
      </c>
      <c r="H408" s="6">
        <f t="shared" si="38"/>
        <v>159433333.98659998</v>
      </c>
      <c r="I408" s="11"/>
      <c r="J408" s="147"/>
      <c r="K408" s="150"/>
      <c r="L408" s="12">
        <v>3</v>
      </c>
      <c r="M408" s="1" t="s">
        <v>830</v>
      </c>
      <c r="N408" s="5">
        <v>151330062.1243</v>
      </c>
      <c r="O408" s="5">
        <v>0</v>
      </c>
      <c r="P408" s="5">
        <v>242799343.09020001</v>
      </c>
      <c r="Q408" s="6">
        <f t="shared" si="39"/>
        <v>394129405.21450001</v>
      </c>
    </row>
    <row r="409" spans="1:17" ht="24.95" customHeight="1" x14ac:dyDescent="0.2">
      <c r="A409" s="152"/>
      <c r="B409" s="150"/>
      <c r="C409" s="1">
        <v>21</v>
      </c>
      <c r="D409" s="1" t="s">
        <v>458</v>
      </c>
      <c r="E409" s="5">
        <v>165128168.00600001</v>
      </c>
      <c r="F409" s="5">
        <v>0</v>
      </c>
      <c r="G409" s="5">
        <v>65685895.874300003</v>
      </c>
      <c r="H409" s="6">
        <f t="shared" si="38"/>
        <v>230814063.88030002</v>
      </c>
      <c r="I409" s="11"/>
      <c r="J409" s="147"/>
      <c r="K409" s="150"/>
      <c r="L409" s="12">
        <v>4</v>
      </c>
      <c r="M409" s="1" t="s">
        <v>831</v>
      </c>
      <c r="N409" s="5">
        <v>129691869.51090001</v>
      </c>
      <c r="O409" s="5">
        <v>0</v>
      </c>
      <c r="P409" s="5">
        <v>236374226.90290001</v>
      </c>
      <c r="Q409" s="6">
        <f t="shared" si="39"/>
        <v>366066096.4138</v>
      </c>
    </row>
    <row r="410" spans="1:17" ht="24.95" customHeight="1" x14ac:dyDescent="0.2">
      <c r="A410" s="152"/>
      <c r="B410" s="150"/>
      <c r="C410" s="1">
        <v>22</v>
      </c>
      <c r="D410" s="1" t="s">
        <v>459</v>
      </c>
      <c r="E410" s="5">
        <v>109899211.37289999</v>
      </c>
      <c r="F410" s="5">
        <v>0</v>
      </c>
      <c r="G410" s="5">
        <v>44950588.013899997</v>
      </c>
      <c r="H410" s="6">
        <f t="shared" si="38"/>
        <v>154849799.38679999</v>
      </c>
      <c r="I410" s="11"/>
      <c r="J410" s="147"/>
      <c r="K410" s="150"/>
      <c r="L410" s="12">
        <v>5</v>
      </c>
      <c r="M410" s="1" t="s">
        <v>832</v>
      </c>
      <c r="N410" s="5">
        <v>123229328.5178</v>
      </c>
      <c r="O410" s="5">
        <v>0</v>
      </c>
      <c r="P410" s="5">
        <v>230785765.46430001</v>
      </c>
      <c r="Q410" s="6">
        <f t="shared" si="39"/>
        <v>354015093.98210001</v>
      </c>
    </row>
    <row r="411" spans="1:17" ht="24.95" customHeight="1" x14ac:dyDescent="0.2">
      <c r="A411" s="152"/>
      <c r="B411" s="150"/>
      <c r="C411" s="1">
        <v>23</v>
      </c>
      <c r="D411" s="1" t="s">
        <v>460</v>
      </c>
      <c r="E411" s="5">
        <v>110910816.7384</v>
      </c>
      <c r="F411" s="5">
        <v>0</v>
      </c>
      <c r="G411" s="5">
        <v>44518428.959200002</v>
      </c>
      <c r="H411" s="6">
        <f t="shared" si="38"/>
        <v>155429245.69760001</v>
      </c>
      <c r="I411" s="11"/>
      <c r="J411" s="148"/>
      <c r="K411" s="151"/>
      <c r="L411" s="12">
        <v>6</v>
      </c>
      <c r="M411" s="1" t="s">
        <v>833</v>
      </c>
      <c r="N411" s="5">
        <v>126758364.0394</v>
      </c>
      <c r="O411" s="5">
        <v>0</v>
      </c>
      <c r="P411" s="5">
        <v>229719014.46869999</v>
      </c>
      <c r="Q411" s="6">
        <f>N411+O411+P411</f>
        <v>356477378.50809997</v>
      </c>
    </row>
    <row r="412" spans="1:17" ht="24.95" customHeight="1" thickBot="1" x14ac:dyDescent="0.25">
      <c r="A412" s="152"/>
      <c r="B412" s="150"/>
      <c r="C412" s="1">
        <v>24</v>
      </c>
      <c r="D412" s="1" t="s">
        <v>461</v>
      </c>
      <c r="E412" s="5">
        <v>143088298.53960001</v>
      </c>
      <c r="F412" s="5">
        <v>0</v>
      </c>
      <c r="G412" s="5">
        <v>56365101.225500003</v>
      </c>
      <c r="H412" s="6">
        <f t="shared" si="38"/>
        <v>199453399.7651</v>
      </c>
      <c r="I412" s="11"/>
      <c r="J412" s="18"/>
      <c r="K412" s="142" t="s">
        <v>77</v>
      </c>
      <c r="L412" s="143"/>
      <c r="M412" s="144"/>
      <c r="N412" s="19">
        <f>SUM(N406:N411)</f>
        <v>904915482.13859999</v>
      </c>
      <c r="O412" s="19">
        <f t="shared" ref="O412:P412" si="41">SUM(O406:O411)</f>
        <v>0</v>
      </c>
      <c r="P412" s="19">
        <f t="shared" si="41"/>
        <v>1460673092.4069998</v>
      </c>
      <c r="Q412" s="19">
        <f>SUM(Q406:Q411)</f>
        <v>2365588574.5455999</v>
      </c>
    </row>
    <row r="413" spans="1:17" ht="24.95" customHeight="1" thickTop="1" thickBot="1" x14ac:dyDescent="0.25">
      <c r="A413" s="152"/>
      <c r="B413" s="150"/>
      <c r="C413" s="1">
        <v>25</v>
      </c>
      <c r="D413" s="1" t="s">
        <v>462</v>
      </c>
      <c r="E413" s="5">
        <v>146204513.19569999</v>
      </c>
      <c r="F413" s="5">
        <v>0</v>
      </c>
      <c r="G413" s="5">
        <v>59251527.726899996</v>
      </c>
      <c r="H413" s="6">
        <f t="shared" si="38"/>
        <v>205456040.92259997</v>
      </c>
      <c r="I413" s="11"/>
      <c r="J413" s="142" t="s">
        <v>914</v>
      </c>
      <c r="K413" s="143"/>
      <c r="L413" s="143"/>
      <c r="M413" s="144"/>
      <c r="N413" s="10">
        <v>99593366222.600006</v>
      </c>
      <c r="O413" s="10">
        <v>-16766455.65</v>
      </c>
      <c r="P413" s="10">
        <v>43167654028.690002</v>
      </c>
      <c r="Q413" s="10">
        <f>N413+O413+P413</f>
        <v>142744253795.64001</v>
      </c>
    </row>
    <row r="414" spans="1:17" ht="13.5" thickTop="1" x14ac:dyDescent="0.2"/>
    <row r="415" spans="1:17" x14ac:dyDescent="0.2">
      <c r="P415" s="39"/>
    </row>
  </sheetData>
  <mergeCells count="116">
    <mergeCell ref="A1:Q1"/>
    <mergeCell ref="B4:Q4"/>
    <mergeCell ref="B8:B24"/>
    <mergeCell ref="K8:K26"/>
    <mergeCell ref="J8:J26"/>
    <mergeCell ref="A8:A24"/>
    <mergeCell ref="B25:D25"/>
    <mergeCell ref="A26:A46"/>
    <mergeCell ref="B26:B46"/>
    <mergeCell ref="K27:M27"/>
    <mergeCell ref="K106:M106"/>
    <mergeCell ref="J107:J122"/>
    <mergeCell ref="K107:K122"/>
    <mergeCell ref="B48:B78"/>
    <mergeCell ref="A80:A100"/>
    <mergeCell ref="J85:J105"/>
    <mergeCell ref="A123:A130"/>
    <mergeCell ref="B123:B130"/>
    <mergeCell ref="K123:M123"/>
    <mergeCell ref="J28:J61"/>
    <mergeCell ref="K28:K61"/>
    <mergeCell ref="K62:M62"/>
    <mergeCell ref="J63:J83"/>
    <mergeCell ref="K63:K83"/>
    <mergeCell ref="K84:M84"/>
    <mergeCell ref="K85:K105"/>
    <mergeCell ref="B131:D131"/>
    <mergeCell ref="B47:D47"/>
    <mergeCell ref="A48:A78"/>
    <mergeCell ref="B101:D101"/>
    <mergeCell ref="A102:A121"/>
    <mergeCell ref="B102:B121"/>
    <mergeCell ref="B79:D79"/>
    <mergeCell ref="B80:B100"/>
    <mergeCell ref="A132:A154"/>
    <mergeCell ref="B132:B154"/>
    <mergeCell ref="B122:D122"/>
    <mergeCell ref="B155:D155"/>
    <mergeCell ref="B261:D261"/>
    <mergeCell ref="A156:A182"/>
    <mergeCell ref="B156:B182"/>
    <mergeCell ref="B183:D183"/>
    <mergeCell ref="A184:A201"/>
    <mergeCell ref="B184:B201"/>
    <mergeCell ref="B202:D202"/>
    <mergeCell ref="B242:D242"/>
    <mergeCell ref="A243:A260"/>
    <mergeCell ref="B243:B260"/>
    <mergeCell ref="B296:D296"/>
    <mergeCell ref="A203:A227"/>
    <mergeCell ref="B203:B227"/>
    <mergeCell ref="B228:D228"/>
    <mergeCell ref="A229:A241"/>
    <mergeCell ref="B229:B241"/>
    <mergeCell ref="A297:A307"/>
    <mergeCell ref="B297:B307"/>
    <mergeCell ref="A262:A277"/>
    <mergeCell ref="B278:D278"/>
    <mergeCell ref="B262:B277"/>
    <mergeCell ref="A279:A295"/>
    <mergeCell ref="B279:B295"/>
    <mergeCell ref="A337:A363"/>
    <mergeCell ref="B337:B363"/>
    <mergeCell ref="B364:D364"/>
    <mergeCell ref="A365:A387"/>
    <mergeCell ref="B365:B387"/>
    <mergeCell ref="B308:D308"/>
    <mergeCell ref="A309:A335"/>
    <mergeCell ref="B309:B335"/>
    <mergeCell ref="B336:D336"/>
    <mergeCell ref="J406:J411"/>
    <mergeCell ref="K406:K411"/>
    <mergeCell ref="B388:D388"/>
    <mergeCell ref="A389:A413"/>
    <mergeCell ref="B389:B413"/>
    <mergeCell ref="K412:M412"/>
    <mergeCell ref="J413:M413"/>
    <mergeCell ref="K390:M390"/>
    <mergeCell ref="J391:J404"/>
    <mergeCell ref="K391:K404"/>
    <mergeCell ref="K405:M405"/>
    <mergeCell ref="J356:J371"/>
    <mergeCell ref="K356:K371"/>
    <mergeCell ref="K372:M372"/>
    <mergeCell ref="J373:J389"/>
    <mergeCell ref="K373:K389"/>
    <mergeCell ref="J308:J330"/>
    <mergeCell ref="K308:K330"/>
    <mergeCell ref="K331:M331"/>
    <mergeCell ref="J332:J354"/>
    <mergeCell ref="K332:K354"/>
    <mergeCell ref="K355:M355"/>
    <mergeCell ref="J256:J288"/>
    <mergeCell ref="K256:K288"/>
    <mergeCell ref="K289:M289"/>
    <mergeCell ref="J290:J306"/>
    <mergeCell ref="K290:K306"/>
    <mergeCell ref="K307:M307"/>
    <mergeCell ref="J206:J223"/>
    <mergeCell ref="K206:K223"/>
    <mergeCell ref="K224:M224"/>
    <mergeCell ref="J225:J254"/>
    <mergeCell ref="K225:K254"/>
    <mergeCell ref="K255:M255"/>
    <mergeCell ref="J159:J183"/>
    <mergeCell ref="K159:K183"/>
    <mergeCell ref="K184:M184"/>
    <mergeCell ref="J185:J204"/>
    <mergeCell ref="K185:K204"/>
    <mergeCell ref="K205:M205"/>
    <mergeCell ref="J124:J143"/>
    <mergeCell ref="K124:K143"/>
    <mergeCell ref="K144:M144"/>
    <mergeCell ref="J145:J157"/>
    <mergeCell ref="K145:K157"/>
    <mergeCell ref="K158:M158"/>
  </mergeCells>
  <phoneticPr fontId="3" type="noConversion"/>
  <pageMargins left="0.24" right="0.2" top="0.17" bottom="0.44" header="0.17" footer="0.17"/>
  <pageSetup scale="40" fitToHeight="0" orientation="landscape" r:id="rId1"/>
  <headerFooter alignWithMargins="0">
    <oddFooter>&amp;L&amp;14Source:&amp;10 &amp;"Arial,Bold"&amp;14Office of the Accountant-General of the Federation&amp;CPage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52"/>
  <sheetViews>
    <sheetView tabSelected="1" topLeftCell="A38" workbookViewId="0">
      <selection sqref="A1:XFD2"/>
    </sheetView>
  </sheetViews>
  <sheetFormatPr defaultRowHeight="12.75" x14ac:dyDescent="0.2"/>
  <cols>
    <col min="2" max="2" width="24.140625" customWidth="1"/>
    <col min="4" max="4" width="25.5703125" customWidth="1"/>
    <col min="5" max="5" width="20.5703125" customWidth="1"/>
    <col min="6" max="6" width="25" customWidth="1"/>
    <col min="7" max="7" width="26.140625" customWidth="1"/>
    <col min="8" max="8" width="10.5703125" customWidth="1"/>
    <col min="9" max="10" width="18.7109375" bestFit="1" customWidth="1"/>
  </cols>
  <sheetData>
    <row r="1" spans="1:9" ht="27" x14ac:dyDescent="0.35">
      <c r="A1" s="157"/>
      <c r="B1" s="157"/>
      <c r="C1" s="157"/>
      <c r="D1" s="157"/>
      <c r="E1" s="157"/>
      <c r="F1" s="157"/>
      <c r="G1" s="157"/>
      <c r="H1" s="157"/>
    </row>
    <row r="2" spans="1:9" ht="25.5" x14ac:dyDescent="0.35">
      <c r="A2" s="158"/>
      <c r="B2" s="159"/>
      <c r="C2" s="159"/>
      <c r="D2" s="159"/>
      <c r="E2" s="159"/>
      <c r="F2" s="159"/>
      <c r="G2" s="159"/>
      <c r="H2" s="160"/>
    </row>
    <row r="3" spans="1:9" ht="31.5" customHeight="1" x14ac:dyDescent="0.25">
      <c r="A3" s="161" t="s">
        <v>911</v>
      </c>
      <c r="B3" s="161"/>
      <c r="C3" s="161"/>
      <c r="D3" s="161"/>
      <c r="E3" s="161"/>
      <c r="F3" s="161"/>
      <c r="G3" s="161"/>
      <c r="H3" s="161"/>
    </row>
    <row r="4" spans="1:9" ht="19.5" x14ac:dyDescent="0.35">
      <c r="A4" s="112">
        <v>1</v>
      </c>
      <c r="B4" s="113">
        <v>2</v>
      </c>
      <c r="C4" s="113">
        <v>3</v>
      </c>
      <c r="D4" s="113">
        <v>4</v>
      </c>
      <c r="E4" s="113">
        <v>5</v>
      </c>
      <c r="F4" s="113">
        <v>6</v>
      </c>
      <c r="G4" s="114" t="s">
        <v>913</v>
      </c>
      <c r="H4" s="115"/>
      <c r="I4" s="24"/>
    </row>
    <row r="5" spans="1:9" ht="31.5" x14ac:dyDescent="0.25">
      <c r="A5" s="116" t="s">
        <v>0</v>
      </c>
      <c r="B5" s="116" t="s">
        <v>22</v>
      </c>
      <c r="C5" s="117" t="s">
        <v>1</v>
      </c>
      <c r="D5" s="118" t="s">
        <v>7</v>
      </c>
      <c r="E5" s="119" t="s">
        <v>902</v>
      </c>
      <c r="F5" s="116" t="s">
        <v>13</v>
      </c>
      <c r="G5" s="116" t="s">
        <v>16</v>
      </c>
      <c r="H5" s="116" t="s">
        <v>0</v>
      </c>
      <c r="I5" s="120"/>
    </row>
    <row r="6" spans="1:9" ht="18.75" x14ac:dyDescent="0.3">
      <c r="A6" s="58"/>
      <c r="B6" s="58"/>
      <c r="C6" s="58"/>
      <c r="D6" s="109" t="s">
        <v>905</v>
      </c>
      <c r="E6" s="109" t="s">
        <v>905</v>
      </c>
      <c r="F6" s="109" t="s">
        <v>905</v>
      </c>
      <c r="G6" s="109" t="s">
        <v>905</v>
      </c>
      <c r="H6" s="58"/>
    </row>
    <row r="7" spans="1:9" ht="18.75" x14ac:dyDescent="0.3">
      <c r="A7" s="121">
        <v>1</v>
      </c>
      <c r="B7" s="58" t="s">
        <v>41</v>
      </c>
      <c r="C7" s="121">
        <v>17</v>
      </c>
      <c r="D7" s="58">
        <v>2067176752.6833999</v>
      </c>
      <c r="E7" s="58">
        <v>0</v>
      </c>
      <c r="F7" s="58">
        <v>743754086.17139995</v>
      </c>
      <c r="G7" s="58">
        <f>D7+E7+F7</f>
        <v>2810930838.8547997</v>
      </c>
      <c r="H7" s="122">
        <v>1</v>
      </c>
    </row>
    <row r="8" spans="1:9" ht="18.75" x14ac:dyDescent="0.3">
      <c r="A8" s="121">
        <v>2</v>
      </c>
      <c r="B8" s="58" t="s">
        <v>42</v>
      </c>
      <c r="C8" s="121">
        <v>21</v>
      </c>
      <c r="D8" s="58">
        <v>2607446785.3058</v>
      </c>
      <c r="E8" s="58">
        <v>0</v>
      </c>
      <c r="F8" s="58">
        <v>913726903.64999998</v>
      </c>
      <c r="G8" s="58">
        <f t="shared" ref="G8:G43" si="0">D8+E8+F8</f>
        <v>3521173688.9558001</v>
      </c>
      <c r="H8" s="122">
        <v>2</v>
      </c>
    </row>
    <row r="9" spans="1:9" ht="18.75" x14ac:dyDescent="0.3">
      <c r="A9" s="121">
        <v>3</v>
      </c>
      <c r="B9" s="58" t="s">
        <v>43</v>
      </c>
      <c r="C9" s="121">
        <v>31</v>
      </c>
      <c r="D9" s="58">
        <v>3472965897.2775998</v>
      </c>
      <c r="E9" s="58">
        <v>0</v>
      </c>
      <c r="F9" s="58">
        <v>1244750707.6803999</v>
      </c>
      <c r="G9" s="58">
        <f t="shared" si="0"/>
        <v>4717716604.9580002</v>
      </c>
      <c r="H9" s="122">
        <v>3</v>
      </c>
    </row>
    <row r="10" spans="1:9" ht="18.75" x14ac:dyDescent="0.3">
      <c r="A10" s="121">
        <v>4</v>
      </c>
      <c r="B10" s="58" t="s">
        <v>44</v>
      </c>
      <c r="C10" s="121">
        <v>21</v>
      </c>
      <c r="D10" s="58">
        <v>2621537704.1742001</v>
      </c>
      <c r="E10" s="58">
        <v>0</v>
      </c>
      <c r="F10" s="58">
        <v>1031363641.5391999</v>
      </c>
      <c r="G10" s="58">
        <f t="shared" si="0"/>
        <v>3652901345.7133999</v>
      </c>
      <c r="H10" s="122">
        <v>4</v>
      </c>
    </row>
    <row r="11" spans="1:9" ht="18.75" x14ac:dyDescent="0.3">
      <c r="A11" s="121">
        <v>5</v>
      </c>
      <c r="B11" s="58" t="s">
        <v>45</v>
      </c>
      <c r="C11" s="121">
        <v>20</v>
      </c>
      <c r="D11" s="58">
        <v>2975964063.8606</v>
      </c>
      <c r="E11" s="58">
        <v>0</v>
      </c>
      <c r="F11" s="58">
        <v>1007179696.5645</v>
      </c>
      <c r="G11" s="58">
        <f t="shared" si="0"/>
        <v>3983143760.4250998</v>
      </c>
      <c r="H11" s="122">
        <v>5</v>
      </c>
    </row>
    <row r="12" spans="1:9" ht="18.75" x14ac:dyDescent="0.3">
      <c r="A12" s="121">
        <v>6</v>
      </c>
      <c r="B12" s="58" t="s">
        <v>46</v>
      </c>
      <c r="C12" s="121">
        <v>8</v>
      </c>
      <c r="D12" s="58">
        <v>1211326304.1949</v>
      </c>
      <c r="E12" s="58">
        <v>0</v>
      </c>
      <c r="F12" s="58">
        <v>389017092.55080003</v>
      </c>
      <c r="G12" s="58">
        <f t="shared" si="0"/>
        <v>1600343396.7457001</v>
      </c>
      <c r="H12" s="122">
        <v>6</v>
      </c>
    </row>
    <row r="13" spans="1:9" ht="18.75" x14ac:dyDescent="0.3">
      <c r="A13" s="121">
        <v>7</v>
      </c>
      <c r="B13" s="58" t="s">
        <v>47</v>
      </c>
      <c r="C13" s="121">
        <v>23</v>
      </c>
      <c r="D13" s="58">
        <v>3238309487.6732998</v>
      </c>
      <c r="E13" s="58">
        <v>0</v>
      </c>
      <c r="F13" s="58">
        <v>1038081472.8009</v>
      </c>
      <c r="G13" s="58">
        <f t="shared" si="0"/>
        <v>4276390960.4741998</v>
      </c>
      <c r="H13" s="122">
        <v>7</v>
      </c>
    </row>
    <row r="14" spans="1:9" ht="18.75" x14ac:dyDescent="0.3">
      <c r="A14" s="121">
        <v>8</v>
      </c>
      <c r="B14" s="58" t="s">
        <v>48</v>
      </c>
      <c r="C14" s="121">
        <v>27</v>
      </c>
      <c r="D14" s="58">
        <v>3515833659.6560001</v>
      </c>
      <c r="E14" s="58">
        <v>0</v>
      </c>
      <c r="F14" s="58">
        <v>1153016966.5936999</v>
      </c>
      <c r="G14" s="58">
        <f t="shared" si="0"/>
        <v>4668850626.2497005</v>
      </c>
      <c r="H14" s="122">
        <v>8</v>
      </c>
    </row>
    <row r="15" spans="1:9" ht="18.75" x14ac:dyDescent="0.3">
      <c r="A15" s="121">
        <v>9</v>
      </c>
      <c r="B15" s="58" t="s">
        <v>49</v>
      </c>
      <c r="C15" s="121">
        <v>18</v>
      </c>
      <c r="D15" s="58">
        <v>2266547226.0139999</v>
      </c>
      <c r="E15" s="58">
        <v>0</v>
      </c>
      <c r="F15" s="58">
        <v>773870776.97930002</v>
      </c>
      <c r="G15" s="58">
        <f t="shared" si="0"/>
        <v>3040418002.9933</v>
      </c>
      <c r="H15" s="122">
        <v>9</v>
      </c>
    </row>
    <row r="16" spans="1:9" ht="18.75" x14ac:dyDescent="0.3">
      <c r="A16" s="121">
        <v>10</v>
      </c>
      <c r="B16" s="58" t="s">
        <v>50</v>
      </c>
      <c r="C16" s="121">
        <v>25</v>
      </c>
      <c r="D16" s="58">
        <v>2904255197.4775</v>
      </c>
      <c r="E16" s="58">
        <v>0</v>
      </c>
      <c r="F16" s="58">
        <v>1114459507.4821</v>
      </c>
      <c r="G16" s="58">
        <f t="shared" si="0"/>
        <v>4018714704.9596</v>
      </c>
      <c r="H16" s="122">
        <v>10</v>
      </c>
    </row>
    <row r="17" spans="1:8" ht="18.75" x14ac:dyDescent="0.3">
      <c r="A17" s="121">
        <v>11</v>
      </c>
      <c r="B17" s="58" t="s">
        <v>51</v>
      </c>
      <c r="C17" s="121">
        <v>13</v>
      </c>
      <c r="D17" s="58">
        <v>1676645564.8097999</v>
      </c>
      <c r="E17" s="58">
        <f>-16766455.6482</f>
        <v>-16766455.6482</v>
      </c>
      <c r="F17" s="58">
        <v>635338816.45589995</v>
      </c>
      <c r="G17" s="58">
        <f t="shared" si="0"/>
        <v>2295217925.6174998</v>
      </c>
      <c r="H17" s="122">
        <v>11</v>
      </c>
    </row>
    <row r="18" spans="1:8" ht="18.75" x14ac:dyDescent="0.3">
      <c r="A18" s="121">
        <v>12</v>
      </c>
      <c r="B18" s="58" t="s">
        <v>52</v>
      </c>
      <c r="C18" s="121">
        <v>18</v>
      </c>
      <c r="D18" s="58">
        <v>2222148319.3374</v>
      </c>
      <c r="E18" s="58">
        <v>0</v>
      </c>
      <c r="F18" s="58">
        <v>830529255.79059994</v>
      </c>
      <c r="G18" s="58">
        <f t="shared" si="0"/>
        <v>3052677575.1279998</v>
      </c>
      <c r="H18" s="122">
        <v>12</v>
      </c>
    </row>
    <row r="19" spans="1:8" ht="18.75" x14ac:dyDescent="0.3">
      <c r="A19" s="121">
        <v>13</v>
      </c>
      <c r="B19" s="58" t="s">
        <v>53</v>
      </c>
      <c r="C19" s="121">
        <v>16</v>
      </c>
      <c r="D19" s="58">
        <v>1764466350.3168001</v>
      </c>
      <c r="E19" s="58">
        <v>0</v>
      </c>
      <c r="F19" s="58">
        <v>672745862.00129998</v>
      </c>
      <c r="G19" s="58">
        <f t="shared" si="0"/>
        <v>2437212212.3181</v>
      </c>
      <c r="H19" s="122">
        <v>13</v>
      </c>
    </row>
    <row r="20" spans="1:8" ht="18.75" x14ac:dyDescent="0.3">
      <c r="A20" s="121">
        <v>14</v>
      </c>
      <c r="B20" s="58" t="s">
        <v>54</v>
      </c>
      <c r="C20" s="121">
        <v>17</v>
      </c>
      <c r="D20" s="58">
        <v>2257735729.1303</v>
      </c>
      <c r="E20" s="58">
        <v>0</v>
      </c>
      <c r="F20" s="58">
        <v>795627148.94459999</v>
      </c>
      <c r="G20" s="58">
        <f t="shared" si="0"/>
        <v>3053362878.0749002</v>
      </c>
      <c r="H20" s="122">
        <v>14</v>
      </c>
    </row>
    <row r="21" spans="1:8" ht="18.75" x14ac:dyDescent="0.3">
      <c r="A21" s="121">
        <v>15</v>
      </c>
      <c r="B21" s="58" t="s">
        <v>55</v>
      </c>
      <c r="C21" s="121">
        <v>11</v>
      </c>
      <c r="D21" s="58">
        <v>1547002098.4626999</v>
      </c>
      <c r="E21" s="58">
        <v>0</v>
      </c>
      <c r="F21" s="58">
        <v>539123819.25150001</v>
      </c>
      <c r="G21" s="58">
        <f t="shared" si="0"/>
        <v>2086125917.7142</v>
      </c>
      <c r="H21" s="122">
        <v>15</v>
      </c>
    </row>
    <row r="22" spans="1:8" ht="18.75" x14ac:dyDescent="0.3">
      <c r="A22" s="121">
        <v>16</v>
      </c>
      <c r="B22" s="58" t="s">
        <v>56</v>
      </c>
      <c r="C22" s="121">
        <v>27</v>
      </c>
      <c r="D22" s="58">
        <v>3025868106.1539001</v>
      </c>
      <c r="E22" s="58">
        <v>0</v>
      </c>
      <c r="F22" s="58">
        <v>1119279197.1094</v>
      </c>
      <c r="G22" s="58">
        <f t="shared" si="0"/>
        <v>4145147303.2632999</v>
      </c>
      <c r="H22" s="122">
        <v>16</v>
      </c>
    </row>
    <row r="23" spans="1:8" ht="18.75" x14ac:dyDescent="0.3">
      <c r="A23" s="121">
        <v>17</v>
      </c>
      <c r="B23" s="58" t="s">
        <v>57</v>
      </c>
      <c r="C23" s="121">
        <v>27</v>
      </c>
      <c r="D23" s="58">
        <v>3178959340.6306</v>
      </c>
      <c r="E23" s="58">
        <v>0</v>
      </c>
      <c r="F23" s="58">
        <v>1171108589.7153001</v>
      </c>
      <c r="G23" s="58">
        <f t="shared" si="0"/>
        <v>4350067930.3458996</v>
      </c>
      <c r="H23" s="122">
        <v>17</v>
      </c>
    </row>
    <row r="24" spans="1:8" ht="18.75" x14ac:dyDescent="0.3">
      <c r="A24" s="121">
        <v>18</v>
      </c>
      <c r="B24" s="58" t="s">
        <v>58</v>
      </c>
      <c r="C24" s="121">
        <v>23</v>
      </c>
      <c r="D24" s="58">
        <v>3575040794.3158998</v>
      </c>
      <c r="E24" s="58">
        <v>0</v>
      </c>
      <c r="F24" s="58">
        <v>1232831692.4057</v>
      </c>
      <c r="G24" s="58">
        <f t="shared" si="0"/>
        <v>4807872486.7215996</v>
      </c>
      <c r="H24" s="122">
        <v>18</v>
      </c>
    </row>
    <row r="25" spans="1:8" ht="18.75" x14ac:dyDescent="0.3">
      <c r="A25" s="121">
        <v>19</v>
      </c>
      <c r="B25" s="58" t="s">
        <v>59</v>
      </c>
      <c r="C25" s="121">
        <v>44</v>
      </c>
      <c r="D25" s="58">
        <v>5691771346.0284996</v>
      </c>
      <c r="E25" s="58">
        <v>0</v>
      </c>
      <c r="F25" s="58">
        <v>2270351940.4626999</v>
      </c>
      <c r="G25" s="58">
        <f t="shared" si="0"/>
        <v>7962123286.4911995</v>
      </c>
      <c r="H25" s="122">
        <v>19</v>
      </c>
    </row>
    <row r="26" spans="1:8" ht="18.75" x14ac:dyDescent="0.3">
      <c r="A26" s="121">
        <v>20</v>
      </c>
      <c r="B26" s="58" t="s">
        <v>60</v>
      </c>
      <c r="C26" s="121">
        <v>34</v>
      </c>
      <c r="D26" s="58">
        <v>4333242407.8276997</v>
      </c>
      <c r="E26" s="58">
        <v>0</v>
      </c>
      <c r="F26" s="58">
        <v>1495347530.3316</v>
      </c>
      <c r="G26" s="58">
        <f t="shared" si="0"/>
        <v>5828589938.1592999</v>
      </c>
      <c r="H26" s="122">
        <v>20</v>
      </c>
    </row>
    <row r="27" spans="1:8" ht="18.75" x14ac:dyDescent="0.3">
      <c r="A27" s="121">
        <v>21</v>
      </c>
      <c r="B27" s="58" t="s">
        <v>61</v>
      </c>
      <c r="C27" s="121">
        <v>21</v>
      </c>
      <c r="D27" s="58">
        <v>2734741085.8354998</v>
      </c>
      <c r="E27" s="58">
        <v>0</v>
      </c>
      <c r="F27" s="58">
        <v>897237587.60150003</v>
      </c>
      <c r="G27" s="58">
        <f t="shared" si="0"/>
        <v>3631978673.4369998</v>
      </c>
      <c r="H27" s="122">
        <v>21</v>
      </c>
    </row>
    <row r="28" spans="1:8" ht="18.75" x14ac:dyDescent="0.3">
      <c r="A28" s="121">
        <v>22</v>
      </c>
      <c r="B28" s="58" t="s">
        <v>62</v>
      </c>
      <c r="C28" s="121">
        <v>21</v>
      </c>
      <c r="D28" s="58">
        <v>2826555227.934</v>
      </c>
      <c r="E28" s="58">
        <v>0</v>
      </c>
      <c r="F28" s="58">
        <v>899990819.19980001</v>
      </c>
      <c r="G28" s="58">
        <f t="shared" si="0"/>
        <v>3726546047.1338</v>
      </c>
      <c r="H28" s="122">
        <v>22</v>
      </c>
    </row>
    <row r="29" spans="1:8" ht="18.75" x14ac:dyDescent="0.3">
      <c r="A29" s="121">
        <v>23</v>
      </c>
      <c r="B29" s="58" t="s">
        <v>63</v>
      </c>
      <c r="C29" s="121">
        <v>16</v>
      </c>
      <c r="D29" s="58">
        <v>2000083891.0648</v>
      </c>
      <c r="E29" s="58">
        <v>0</v>
      </c>
      <c r="F29" s="58">
        <v>672767883.44679999</v>
      </c>
      <c r="G29" s="58">
        <f t="shared" si="0"/>
        <v>2672851774.5116</v>
      </c>
      <c r="H29" s="122">
        <v>23</v>
      </c>
    </row>
    <row r="30" spans="1:8" ht="18.75" x14ac:dyDescent="0.3">
      <c r="A30" s="121">
        <v>24</v>
      </c>
      <c r="B30" s="58" t="s">
        <v>64</v>
      </c>
      <c r="C30" s="121">
        <v>20</v>
      </c>
      <c r="D30" s="58">
        <v>3407135284.3418999</v>
      </c>
      <c r="E30" s="58">
        <v>0</v>
      </c>
      <c r="F30" s="58">
        <v>7563575820.1829004</v>
      </c>
      <c r="G30" s="58">
        <f t="shared" si="0"/>
        <v>10970711104.524799</v>
      </c>
      <c r="H30" s="122">
        <v>24</v>
      </c>
    </row>
    <row r="31" spans="1:8" ht="18.75" x14ac:dyDescent="0.3">
      <c r="A31" s="121">
        <v>25</v>
      </c>
      <c r="B31" s="58" t="s">
        <v>65</v>
      </c>
      <c r="C31" s="121">
        <v>13</v>
      </c>
      <c r="D31" s="58">
        <v>1784419554.0358</v>
      </c>
      <c r="E31" s="58">
        <v>0</v>
      </c>
      <c r="F31" s="58">
        <v>543535307.73479998</v>
      </c>
      <c r="G31" s="58">
        <f t="shared" si="0"/>
        <v>2327954861.7705998</v>
      </c>
      <c r="H31" s="122">
        <v>25</v>
      </c>
    </row>
    <row r="32" spans="1:8" ht="18.75" x14ac:dyDescent="0.3">
      <c r="A32" s="121">
        <v>26</v>
      </c>
      <c r="B32" s="58" t="s">
        <v>66</v>
      </c>
      <c r="C32" s="121">
        <v>25</v>
      </c>
      <c r="D32" s="58">
        <v>3302822949.5107002</v>
      </c>
      <c r="E32" s="58">
        <v>0</v>
      </c>
      <c r="F32" s="58">
        <v>1079932676.9035001</v>
      </c>
      <c r="G32" s="58">
        <f t="shared" si="0"/>
        <v>4382755626.4141998</v>
      </c>
      <c r="H32" s="122">
        <v>26</v>
      </c>
    </row>
    <row r="33" spans="1:10" ht="18.75" x14ac:dyDescent="0.3">
      <c r="A33" s="121">
        <v>27</v>
      </c>
      <c r="B33" s="58" t="s">
        <v>67</v>
      </c>
      <c r="C33" s="121">
        <v>20</v>
      </c>
      <c r="D33" s="58">
        <v>2356221950.3758001</v>
      </c>
      <c r="E33" s="58">
        <v>0</v>
      </c>
      <c r="F33" s="58">
        <v>936058884.14639997</v>
      </c>
      <c r="G33" s="58">
        <f t="shared" si="0"/>
        <v>3292280834.5222001</v>
      </c>
      <c r="H33" s="122">
        <v>27</v>
      </c>
    </row>
    <row r="34" spans="1:10" ht="18.75" x14ac:dyDescent="0.3">
      <c r="A34" s="121">
        <v>28</v>
      </c>
      <c r="B34" s="58" t="s">
        <v>68</v>
      </c>
      <c r="C34" s="121">
        <v>18</v>
      </c>
      <c r="D34" s="58">
        <v>2250341004.1041002</v>
      </c>
      <c r="E34" s="58">
        <v>0</v>
      </c>
      <c r="F34" s="58">
        <v>829289867.80630004</v>
      </c>
      <c r="G34" s="58">
        <f t="shared" si="0"/>
        <v>3079630871.9104004</v>
      </c>
      <c r="H34" s="122">
        <v>28</v>
      </c>
    </row>
    <row r="35" spans="1:10" ht="18.75" x14ac:dyDescent="0.3">
      <c r="A35" s="121">
        <v>29</v>
      </c>
      <c r="B35" s="58" t="s">
        <v>69</v>
      </c>
      <c r="C35" s="121">
        <v>30</v>
      </c>
      <c r="D35" s="58">
        <v>3048143785.9200001</v>
      </c>
      <c r="E35" s="58">
        <v>0</v>
      </c>
      <c r="F35" s="58">
        <v>1166226951.1821001</v>
      </c>
      <c r="G35" s="58">
        <f t="shared" si="0"/>
        <v>4214370737.1021004</v>
      </c>
      <c r="H35" s="122">
        <v>29</v>
      </c>
    </row>
    <row r="36" spans="1:10" ht="18.75" x14ac:dyDescent="0.3">
      <c r="A36" s="121">
        <v>30</v>
      </c>
      <c r="B36" s="58" t="s">
        <v>70</v>
      </c>
      <c r="C36" s="121">
        <v>33</v>
      </c>
      <c r="D36" s="58">
        <v>3844995556.553</v>
      </c>
      <c r="E36" s="58">
        <v>0</v>
      </c>
      <c r="F36" s="58">
        <v>1692808231.8680999</v>
      </c>
      <c r="G36" s="58">
        <f t="shared" si="0"/>
        <v>5537803788.4210997</v>
      </c>
      <c r="H36" s="122">
        <v>30</v>
      </c>
    </row>
    <row r="37" spans="1:10" ht="18.75" x14ac:dyDescent="0.3">
      <c r="A37" s="121">
        <v>31</v>
      </c>
      <c r="B37" s="58" t="s">
        <v>71</v>
      </c>
      <c r="C37" s="121">
        <v>17</v>
      </c>
      <c r="D37" s="58">
        <v>2410297038.5826998</v>
      </c>
      <c r="E37" s="58">
        <v>0</v>
      </c>
      <c r="F37" s="58">
        <v>783584840.50469995</v>
      </c>
      <c r="G37" s="58">
        <f t="shared" si="0"/>
        <v>3193881879.0873995</v>
      </c>
      <c r="H37" s="122">
        <v>31</v>
      </c>
    </row>
    <row r="38" spans="1:10" ht="18.75" x14ac:dyDescent="0.3">
      <c r="A38" s="121">
        <v>32</v>
      </c>
      <c r="B38" s="58" t="s">
        <v>72</v>
      </c>
      <c r="C38" s="121">
        <v>23</v>
      </c>
      <c r="D38" s="58">
        <v>2987696798.7182999</v>
      </c>
      <c r="E38" s="58">
        <v>0</v>
      </c>
      <c r="F38" s="58">
        <v>1361631024.8699</v>
      </c>
      <c r="G38" s="58">
        <f t="shared" si="0"/>
        <v>4349327823.5881996</v>
      </c>
      <c r="H38" s="122">
        <v>32</v>
      </c>
    </row>
    <row r="39" spans="1:10" ht="18.75" x14ac:dyDescent="0.3">
      <c r="A39" s="121">
        <v>33</v>
      </c>
      <c r="B39" s="58" t="s">
        <v>73</v>
      </c>
      <c r="C39" s="121">
        <v>23</v>
      </c>
      <c r="D39" s="58">
        <v>3009073099.8734999</v>
      </c>
      <c r="E39" s="58">
        <v>0</v>
      </c>
      <c r="F39" s="58">
        <v>988873262.49409997</v>
      </c>
      <c r="G39" s="58">
        <f t="shared" si="0"/>
        <v>3997946362.3676</v>
      </c>
      <c r="H39" s="122">
        <v>33</v>
      </c>
    </row>
    <row r="40" spans="1:10" ht="18.75" x14ac:dyDescent="0.3">
      <c r="A40" s="121">
        <v>34</v>
      </c>
      <c r="B40" s="58" t="s">
        <v>74</v>
      </c>
      <c r="C40" s="121">
        <v>16</v>
      </c>
      <c r="D40" s="58">
        <v>2255310355.3937001</v>
      </c>
      <c r="E40" s="58">
        <v>0</v>
      </c>
      <c r="F40" s="58">
        <v>710403442.32889998</v>
      </c>
      <c r="G40" s="58">
        <f t="shared" si="0"/>
        <v>2965713797.7226</v>
      </c>
      <c r="H40" s="122">
        <v>34</v>
      </c>
    </row>
    <row r="41" spans="1:10" ht="18.75" x14ac:dyDescent="0.3">
      <c r="A41" s="121">
        <v>35</v>
      </c>
      <c r="B41" s="58" t="s">
        <v>75</v>
      </c>
      <c r="C41" s="121">
        <v>17</v>
      </c>
      <c r="D41" s="58">
        <v>2267516912.8492999</v>
      </c>
      <c r="E41" s="58">
        <v>0</v>
      </c>
      <c r="F41" s="58">
        <v>717445147.61389995</v>
      </c>
      <c r="G41" s="58">
        <f t="shared" si="0"/>
        <v>2984962060.4631996</v>
      </c>
      <c r="H41" s="122">
        <v>35</v>
      </c>
    </row>
    <row r="42" spans="1:10" ht="18.75" x14ac:dyDescent="0.3">
      <c r="A42" s="121">
        <v>36</v>
      </c>
      <c r="B42" s="58" t="s">
        <v>76</v>
      </c>
      <c r="C42" s="121">
        <v>14</v>
      </c>
      <c r="D42" s="58">
        <v>2048853110.0399001</v>
      </c>
      <c r="E42" s="58">
        <v>0</v>
      </c>
      <c r="F42" s="58">
        <v>692114483.92040002</v>
      </c>
      <c r="G42" s="58">
        <f t="shared" si="0"/>
        <v>2740967593.9603</v>
      </c>
      <c r="H42" s="122">
        <v>36</v>
      </c>
    </row>
    <row r="43" spans="1:10" ht="18.75" x14ac:dyDescent="0.3">
      <c r="A43" s="121">
        <v>37</v>
      </c>
      <c r="B43" s="58" t="s">
        <v>909</v>
      </c>
      <c r="C43" s="121">
        <v>6</v>
      </c>
      <c r="D43" s="58">
        <v>904915482.13859999</v>
      </c>
      <c r="E43" s="58">
        <v>0</v>
      </c>
      <c r="F43" s="58">
        <v>1460673092.4070001</v>
      </c>
      <c r="G43" s="58">
        <f t="shared" si="0"/>
        <v>2365588574.5455999</v>
      </c>
      <c r="H43" s="122">
        <v>37</v>
      </c>
    </row>
    <row r="44" spans="1:10" ht="19.5" x14ac:dyDescent="0.35">
      <c r="A44" s="121"/>
      <c r="B44" s="123" t="s">
        <v>910</v>
      </c>
      <c r="C44" s="58"/>
      <c r="D44" s="80">
        <f>SUM(D7:D43)</f>
        <v>99593366222.602478</v>
      </c>
      <c r="E44" s="80">
        <f>SUM(E7:E43)</f>
        <v>-16766455.6482</v>
      </c>
      <c r="F44" s="80">
        <f t="shared" ref="F44" si="1">SUM(F7:F43)</f>
        <v>43167654028.692009</v>
      </c>
      <c r="G44" s="80">
        <f>SUM(G7:G43)</f>
        <v>142744253795.64627</v>
      </c>
      <c r="H44" s="122"/>
    </row>
    <row r="45" spans="1:10" ht="18.75" x14ac:dyDescent="0.3">
      <c r="A45" s="162"/>
      <c r="B45" s="162"/>
      <c r="C45" s="162"/>
      <c r="D45" s="162"/>
      <c r="E45" s="162"/>
      <c r="F45" s="162"/>
      <c r="G45" s="162"/>
      <c r="H45" s="162"/>
    </row>
    <row r="46" spans="1:10" x14ac:dyDescent="0.2">
      <c r="A46" s="163"/>
      <c r="B46" s="163"/>
      <c r="C46" s="163"/>
      <c r="D46" s="163"/>
      <c r="E46" s="163"/>
      <c r="F46" s="163"/>
      <c r="G46" s="163"/>
      <c r="H46" s="163"/>
      <c r="J46" s="35"/>
    </row>
    <row r="47" spans="1:10" ht="23.25" x14ac:dyDescent="0.35">
      <c r="A47" s="156"/>
      <c r="B47" s="156"/>
      <c r="C47" s="156"/>
      <c r="D47" s="156"/>
      <c r="E47" s="156"/>
      <c r="F47" s="156"/>
      <c r="G47" s="156"/>
      <c r="H47" s="156"/>
      <c r="I47" s="36"/>
    </row>
    <row r="48" spans="1:10" x14ac:dyDescent="0.2">
      <c r="F48" s="35"/>
    </row>
    <row r="49" spans="4:7" x14ac:dyDescent="0.2">
      <c r="G49" s="36"/>
    </row>
    <row r="50" spans="4:7" ht="18.75" x14ac:dyDescent="0.3">
      <c r="D50" s="36"/>
      <c r="E50" s="59"/>
    </row>
    <row r="52" spans="4:7" x14ac:dyDescent="0.2">
      <c r="E52" s="36"/>
    </row>
  </sheetData>
  <mergeCells count="6">
    <mergeCell ref="A47:H47"/>
    <mergeCell ref="A1:H1"/>
    <mergeCell ref="A2:H2"/>
    <mergeCell ref="A3:H3"/>
    <mergeCell ref="A45:H45"/>
    <mergeCell ref="A46:H46"/>
  </mergeCells>
  <printOptions horizontalCentered="1" verticalCentered="1"/>
  <pageMargins left="0.70866141732283472" right="0.70866141732283472" top="0.15748031496062992" bottom="0.15748031496062992" header="0.31496062992125984" footer="0.31496062992125984"/>
  <pageSetup paperSize="9" scale="65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MONTHENTRY</vt:lpstr>
      <vt:lpstr>Sum &amp; FG</vt:lpstr>
      <vt:lpstr>SG Details</vt:lpstr>
      <vt:lpstr>LGC Details</vt:lpstr>
      <vt:lpstr>SUM SUM</vt:lpstr>
      <vt:lpstr>acctmonth</vt:lpstr>
      <vt:lpstr>previuosmonth</vt:lpstr>
      <vt:lpstr>'SG Details'!Print_Area</vt:lpstr>
      <vt:lpstr>'SUM SUM'!Print_Area</vt:lpstr>
      <vt:lpstr>'LGC Details'!Print_Titles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cp:lastPrinted>2020-09-03T11:32:30Z</cp:lastPrinted>
  <dcterms:created xsi:type="dcterms:W3CDTF">2003-11-12T08:54:16Z</dcterms:created>
  <dcterms:modified xsi:type="dcterms:W3CDTF">2020-09-12T11:55:06Z</dcterms:modified>
</cp:coreProperties>
</file>